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https://palladiumgroup-my.sharepoint.com/personal/sophio_gengiuri_thepalladiumgroup_com/Documents/Desktop/RFA Package/"/>
    </mc:Choice>
  </mc:AlternateContent>
  <xr:revisionPtr revIDLastSave="349" documentId="8_{2FC3023F-35A4-4246-A68B-815B8BD59858}" xr6:coauthVersionLast="47" xr6:coauthVersionMax="47" xr10:uidLastSave="{B0EAA653-190B-473E-B8E9-EC61E46EFEAA}"/>
  <bookViews>
    <workbookView xWindow="-110" yWindow="-110" windowWidth="19420" windowHeight="11500" activeTab="2" xr2:uid="{2243576F-A15F-413E-ACCC-288B6D7D7B26}"/>
  </bookViews>
  <sheets>
    <sheet name="Summary" sheetId="27" r:id="rId1"/>
    <sheet name="Detailed Budget " sheetId="24" r:id="rId2"/>
    <sheet name="Milestones" sheetId="33" r:id="rId3"/>
    <sheet name="AgDiv_MonthlyExpend 19_20" sheetId="18" state="hidden" r:id="rId4"/>
    <sheet name="Budget Notes" sheetId="31" r:id="rId5"/>
    <sheet name="BN Instructions" sheetId="32" r:id="rId6"/>
    <sheet name="Increment estimate" sheetId="26" state="hidden" r:id="rId7"/>
  </sheets>
  <definedNames>
    <definedName name="_xlnm._FilterDatabase" localSheetId="3" hidden="1">'AgDiv_MonthlyExpend 19_20'!$A$1:$T$15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27" l="1"/>
  <c r="E17" i="27"/>
  <c r="D17" i="27"/>
  <c r="C17" i="27"/>
  <c r="G16" i="27"/>
  <c r="F16" i="27"/>
  <c r="E16" i="27"/>
  <c r="D16" i="27"/>
  <c r="C16" i="27"/>
  <c r="F15" i="27"/>
  <c r="E15" i="27"/>
  <c r="E18" i="27" s="1"/>
  <c r="D15" i="27"/>
  <c r="C15" i="27"/>
  <c r="F14" i="27"/>
  <c r="G14" i="27" s="1"/>
  <c r="E14" i="27"/>
  <c r="D14" i="27"/>
  <c r="C14" i="27"/>
  <c r="G13" i="27"/>
  <c r="F13" i="27"/>
  <c r="E13" i="27"/>
  <c r="D13" i="27"/>
  <c r="C13" i="27"/>
  <c r="F12" i="27"/>
  <c r="E12" i="27"/>
  <c r="K76" i="24"/>
  <c r="J76" i="24"/>
  <c r="L74" i="24"/>
  <c r="K74" i="24"/>
  <c r="J74" i="24"/>
  <c r="I74" i="24"/>
  <c r="G74" i="24"/>
  <c r="G60" i="24"/>
  <c r="G61" i="24"/>
  <c r="G62" i="24"/>
  <c r="G63" i="24"/>
  <c r="K56" i="24"/>
  <c r="J56" i="24"/>
  <c r="I56" i="24"/>
  <c r="L52" i="24"/>
  <c r="K48" i="24"/>
  <c r="I48" i="24"/>
  <c r="K35" i="24"/>
  <c r="J35" i="24"/>
  <c r="I35" i="24"/>
  <c r="I28" i="24"/>
  <c r="I20" i="24"/>
  <c r="I76" i="24" s="1"/>
  <c r="F12" i="33"/>
  <c r="F13" i="33"/>
  <c r="F14" i="33"/>
  <c r="F42" i="33"/>
  <c r="F41" i="33"/>
  <c r="F40" i="33"/>
  <c r="F39" i="33"/>
  <c r="F38" i="33"/>
  <c r="F37" i="33"/>
  <c r="F36" i="33"/>
  <c r="F35" i="33"/>
  <c r="F34" i="33"/>
  <c r="F33" i="33"/>
  <c r="F32" i="33"/>
  <c r="F31" i="33"/>
  <c r="F30" i="33"/>
  <c r="F27" i="33"/>
  <c r="F26" i="33"/>
  <c r="F25" i="33"/>
  <c r="F24" i="33"/>
  <c r="F23" i="33"/>
  <c r="F22" i="33"/>
  <c r="F21" i="33"/>
  <c r="F18" i="33"/>
  <c r="F17" i="33"/>
  <c r="F16" i="33"/>
  <c r="F15" i="33"/>
  <c r="D12" i="27" l="1"/>
  <c r="G12" i="27" s="1"/>
  <c r="G17" i="27"/>
  <c r="F18" i="27"/>
  <c r="G15" i="27"/>
  <c r="F19" i="33"/>
  <c r="F43" i="33"/>
  <c r="F28" i="33"/>
  <c r="F44" i="33"/>
  <c r="G18" i="27" l="1"/>
  <c r="D18" i="27"/>
  <c r="G13" i="24"/>
  <c r="G14" i="24"/>
  <c r="B4" i="27"/>
  <c r="B6" i="27"/>
  <c r="G67" i="24"/>
  <c r="L67" i="24" l="1"/>
  <c r="G65" i="24" l="1"/>
  <c r="L63" i="24" l="1"/>
  <c r="L65" i="24"/>
  <c r="G66" i="24" l="1"/>
  <c r="G64" i="24"/>
  <c r="G53" i="24"/>
  <c r="L64" i="24" l="1"/>
  <c r="L66" i="24"/>
  <c r="B5" i="27"/>
  <c r="B7" i="27"/>
  <c r="B8" i="27"/>
  <c r="B18" i="27"/>
  <c r="B17" i="27"/>
  <c r="B16" i="27"/>
  <c r="B15" i="27"/>
  <c r="B14" i="27"/>
  <c r="B13" i="27"/>
  <c r="B12" i="27"/>
  <c r="G42" i="24"/>
  <c r="G45" i="24"/>
  <c r="G46" i="24"/>
  <c r="L62" i="24"/>
  <c r="G54" i="24"/>
  <c r="G52" i="24"/>
  <c r="G56" i="24" s="1"/>
  <c r="G41" i="24"/>
  <c r="G40" i="24"/>
  <c r="G33" i="24"/>
  <c r="G32" i="24"/>
  <c r="K28" i="24"/>
  <c r="G26" i="24"/>
  <c r="G25" i="24"/>
  <c r="G24" i="24"/>
  <c r="G28" i="24" l="1"/>
  <c r="G48" i="24"/>
  <c r="G35" i="24"/>
  <c r="L42" i="24"/>
  <c r="L53" i="24"/>
  <c r="L54" i="24"/>
  <c r="L41" i="24"/>
  <c r="J25" i="24"/>
  <c r="L25" i="24" s="1"/>
  <c r="L56" i="24" l="1"/>
  <c r="L45" i="24"/>
  <c r="L46" i="24"/>
  <c r="L60" i="24"/>
  <c r="L33" i="24"/>
  <c r="L32" i="24"/>
  <c r="L35" i="24" s="1"/>
  <c r="J24" i="24"/>
  <c r="J26" i="24"/>
  <c r="L26" i="24" s="1"/>
  <c r="K20" i="24"/>
  <c r="L40" i="24" l="1"/>
  <c r="L48" i="24" s="1"/>
  <c r="J48" i="24"/>
  <c r="J28" i="24"/>
  <c r="L61" i="24"/>
  <c r="L24" i="24"/>
  <c r="L28" i="24" s="1"/>
  <c r="L13" i="24"/>
  <c r="G18" i="24" l="1"/>
  <c r="G17" i="24"/>
  <c r="G16" i="24" l="1"/>
  <c r="G15" i="24"/>
  <c r="Q83" i="18"/>
  <c r="F38" i="18"/>
  <c r="G38" i="18"/>
  <c r="G39" i="18" s="1"/>
  <c r="H39" i="18"/>
  <c r="I39" i="18"/>
  <c r="J39" i="18"/>
  <c r="K39" i="18"/>
  <c r="L39" i="18"/>
  <c r="M39" i="18"/>
  <c r="N39" i="18"/>
  <c r="O39" i="18"/>
  <c r="P39" i="18"/>
  <c r="Q39" i="18"/>
  <c r="R39" i="18"/>
  <c r="F33" i="18"/>
  <c r="F34" i="18"/>
  <c r="F35" i="18"/>
  <c r="F36" i="18"/>
  <c r="F37" i="18"/>
  <c r="F9" i="18"/>
  <c r="H9" i="18" s="1"/>
  <c r="I9" i="18" s="1"/>
  <c r="J9" i="18" s="1"/>
  <c r="K9" i="18" s="1"/>
  <c r="L9" i="18" s="1"/>
  <c r="M9" i="18" s="1"/>
  <c r="N9" i="18" s="1"/>
  <c r="O9" i="18" s="1"/>
  <c r="P9" i="18" s="1"/>
  <c r="Q9" i="18" s="1"/>
  <c r="R9" i="18" s="1"/>
  <c r="F8" i="18"/>
  <c r="H8" i="18" s="1"/>
  <c r="F4" i="18"/>
  <c r="I4" i="18" s="1"/>
  <c r="N4" i="18" s="1"/>
  <c r="F5" i="18"/>
  <c r="H5" i="18" s="1"/>
  <c r="F6" i="18"/>
  <c r="H6" i="18" s="1"/>
  <c r="F7" i="18"/>
  <c r="F10" i="18"/>
  <c r="H10" i="18"/>
  <c r="I10" i="18" s="1"/>
  <c r="J10" i="18" s="1"/>
  <c r="K10" i="18" s="1"/>
  <c r="L10" i="18" s="1"/>
  <c r="M10" i="18" s="1"/>
  <c r="N10" i="18" s="1"/>
  <c r="O10" i="18" s="1"/>
  <c r="P10" i="18" s="1"/>
  <c r="Q10" i="18" s="1"/>
  <c r="R10" i="18" s="1"/>
  <c r="F11" i="18"/>
  <c r="H11" i="18" s="1"/>
  <c r="I11" i="18" s="1"/>
  <c r="J11" i="18" s="1"/>
  <c r="K11" i="18" s="1"/>
  <c r="L11" i="18" s="1"/>
  <c r="M11" i="18" s="1"/>
  <c r="N11" i="18" s="1"/>
  <c r="O11" i="18" s="1"/>
  <c r="P11" i="18" s="1"/>
  <c r="Q11" i="18" s="1"/>
  <c r="R11" i="18" s="1"/>
  <c r="F12" i="18"/>
  <c r="G12" i="18" s="1"/>
  <c r="Q12" i="18" s="1"/>
  <c r="J4" i="18"/>
  <c r="C76" i="18"/>
  <c r="F76" i="18" s="1"/>
  <c r="G76" i="18" s="1"/>
  <c r="C77" i="18"/>
  <c r="F77" i="18" s="1"/>
  <c r="I77" i="18" s="1"/>
  <c r="C78" i="18"/>
  <c r="F78" i="18" s="1"/>
  <c r="J78" i="18" s="1"/>
  <c r="C79" i="18"/>
  <c r="F79" i="18"/>
  <c r="J79" i="18" s="1"/>
  <c r="K79" i="18" s="1"/>
  <c r="F80" i="18"/>
  <c r="F81" i="18"/>
  <c r="G81" i="18" s="1"/>
  <c r="K81" i="18" s="1"/>
  <c r="F82" i="18"/>
  <c r="G82" i="18" s="1"/>
  <c r="H82" i="18" s="1"/>
  <c r="C83" i="18"/>
  <c r="F83" i="18" s="1"/>
  <c r="G83" i="18" s="1"/>
  <c r="J83" i="18" s="1"/>
  <c r="C84" i="18"/>
  <c r="F84" i="18" s="1"/>
  <c r="I84" i="18" s="1"/>
  <c r="N84" i="18" s="1"/>
  <c r="F85" i="18"/>
  <c r="H85" i="18"/>
  <c r="I85" i="18" s="1"/>
  <c r="C71" i="18"/>
  <c r="F71" i="18" s="1"/>
  <c r="C72" i="18"/>
  <c r="F72" i="18" s="1"/>
  <c r="G72" i="18" s="1"/>
  <c r="F73" i="18"/>
  <c r="G73" i="18" s="1"/>
  <c r="H73" i="18" s="1"/>
  <c r="I73" i="18" s="1"/>
  <c r="C67" i="18"/>
  <c r="F67" i="18" s="1"/>
  <c r="F68" i="18"/>
  <c r="G68" i="18" s="1"/>
  <c r="G69" i="18" s="1"/>
  <c r="C59" i="18"/>
  <c r="F59" i="18"/>
  <c r="C60" i="18"/>
  <c r="F60" i="18" s="1"/>
  <c r="H60" i="18" s="1"/>
  <c r="G60" i="18" s="1"/>
  <c r="F61" i="18"/>
  <c r="G61" i="18" s="1"/>
  <c r="L61" i="18" s="1"/>
  <c r="L65" i="18" s="1"/>
  <c r="F62" i="18"/>
  <c r="G62" i="18" s="1"/>
  <c r="O62" i="18" s="1"/>
  <c r="O65" i="18" s="1"/>
  <c r="F63" i="18"/>
  <c r="G63" i="18" s="1"/>
  <c r="J63" i="18" s="1"/>
  <c r="F64" i="18"/>
  <c r="F52" i="18"/>
  <c r="G52" i="18" s="1"/>
  <c r="C53" i="18"/>
  <c r="F53" i="18" s="1"/>
  <c r="G53" i="18" s="1"/>
  <c r="H53" i="18" s="1"/>
  <c r="F54" i="18"/>
  <c r="K54" i="18" s="1"/>
  <c r="F55" i="18"/>
  <c r="G55" i="18" s="1"/>
  <c r="O55" i="18" s="1"/>
  <c r="F56" i="18"/>
  <c r="I56" i="18" s="1"/>
  <c r="H56" i="18" s="1"/>
  <c r="F44" i="18"/>
  <c r="K44" i="18" s="1"/>
  <c r="F45" i="18"/>
  <c r="H45" i="18" s="1"/>
  <c r="F47" i="18"/>
  <c r="H47" i="18" s="1"/>
  <c r="F48" i="18"/>
  <c r="G48" i="18" s="1"/>
  <c r="F49" i="18"/>
  <c r="N49" i="18" s="1"/>
  <c r="F17" i="18"/>
  <c r="F18" i="18"/>
  <c r="F19" i="18"/>
  <c r="F20" i="18"/>
  <c r="J20" i="18" s="1"/>
  <c r="C21" i="18"/>
  <c r="F21" i="18" s="1"/>
  <c r="G21" i="18" s="1"/>
  <c r="C22" i="18"/>
  <c r="F22" i="18" s="1"/>
  <c r="C23" i="18"/>
  <c r="G23" i="18" s="1"/>
  <c r="H23" i="18" s="1"/>
  <c r="I23" i="18" s="1"/>
  <c r="J23" i="18" s="1"/>
  <c r="K23" i="18" s="1"/>
  <c r="L23" i="18" s="1"/>
  <c r="M23" i="18" s="1"/>
  <c r="N23" i="18" s="1"/>
  <c r="O23" i="18" s="1"/>
  <c r="P23" i="18" s="1"/>
  <c r="Q23" i="18" s="1"/>
  <c r="R23" i="18" s="1"/>
  <c r="F24" i="18"/>
  <c r="C25" i="18"/>
  <c r="F25" i="18" s="1"/>
  <c r="C26" i="18"/>
  <c r="I26" i="18" s="1"/>
  <c r="F27" i="18"/>
  <c r="F3" i="18"/>
  <c r="G24" i="18"/>
  <c r="H24" i="18" s="1"/>
  <c r="I24" i="18" s="1"/>
  <c r="J24" i="18" s="1"/>
  <c r="K24" i="18"/>
  <c r="L24" i="18" s="1"/>
  <c r="M24" i="18" s="1"/>
  <c r="N24" i="18" s="1"/>
  <c r="O24" i="18" s="1"/>
  <c r="P24" i="18" s="1"/>
  <c r="Q24" i="18" s="1"/>
  <c r="R24" i="18" s="1"/>
  <c r="I45" i="18"/>
  <c r="I27" i="18"/>
  <c r="J65" i="18"/>
  <c r="K65" i="18"/>
  <c r="L80" i="18"/>
  <c r="M80" i="18" s="1"/>
  <c r="M57" i="18"/>
  <c r="Q72" i="18"/>
  <c r="Q61" i="18"/>
  <c r="Q65" i="18" s="1"/>
  <c r="R86" i="18"/>
  <c r="R74" i="18"/>
  <c r="R69" i="18"/>
  <c r="R65" i="18"/>
  <c r="R57" i="18"/>
  <c r="R50" i="18"/>
  <c r="H64" i="18"/>
  <c r="L64" i="18" s="1"/>
  <c r="I62" i="18"/>
  <c r="I65" i="18" s="1"/>
  <c r="H62" i="18"/>
  <c r="P61" i="18"/>
  <c r="P65" i="18" s="1"/>
  <c r="I12" i="18"/>
  <c r="H81" i="18"/>
  <c r="G71" i="18"/>
  <c r="G20" i="24" l="1"/>
  <c r="L17" i="24"/>
  <c r="L18" i="24"/>
  <c r="G8" i="18"/>
  <c r="I8" i="18"/>
  <c r="J8" i="18" s="1"/>
  <c r="K8" i="18" s="1"/>
  <c r="L8" i="18" s="1"/>
  <c r="M8" i="18" s="1"/>
  <c r="N8" i="18" s="1"/>
  <c r="O8" i="18" s="1"/>
  <c r="P8" i="18" s="1"/>
  <c r="Q8" i="18" s="1"/>
  <c r="R8" i="18" s="1"/>
  <c r="G6" i="18"/>
  <c r="I6" i="18"/>
  <c r="J6" i="18" s="1"/>
  <c r="K6" i="18" s="1"/>
  <c r="L6" i="18" s="1"/>
  <c r="M6" i="18" s="1"/>
  <c r="N6" i="18" s="1"/>
  <c r="O6" i="18" s="1"/>
  <c r="P6" i="18" s="1"/>
  <c r="Q6" i="18" s="1"/>
  <c r="R6" i="18" s="1"/>
  <c r="J54" i="18"/>
  <c r="L54" i="18"/>
  <c r="G10" i="18"/>
  <c r="P44" i="18"/>
  <c r="N44" i="18"/>
  <c r="N50" i="18" s="1"/>
  <c r="L44" i="18"/>
  <c r="L50" i="18" s="1"/>
  <c r="I44" i="18"/>
  <c r="I50" i="18" s="1"/>
  <c r="P12" i="18"/>
  <c r="N83" i="18"/>
  <c r="I64" i="18"/>
  <c r="P83" i="18"/>
  <c r="J44" i="18"/>
  <c r="R12" i="18"/>
  <c r="K55" i="18"/>
  <c r="K57" i="18" s="1"/>
  <c r="J12" i="18"/>
  <c r="L83" i="18"/>
  <c r="L86" i="18" s="1"/>
  <c r="J85" i="18"/>
  <c r="O44" i="18"/>
  <c r="M44" i="18"/>
  <c r="M50" i="18" s="1"/>
  <c r="H83" i="18"/>
  <c r="K12" i="18"/>
  <c r="H52" i="18"/>
  <c r="I52" i="18" s="1"/>
  <c r="G57" i="18"/>
  <c r="F74" i="18"/>
  <c r="M72" i="18"/>
  <c r="J72" i="18"/>
  <c r="G74" i="18"/>
  <c r="H48" i="18"/>
  <c r="H50" i="18" s="1"/>
  <c r="I48" i="18"/>
  <c r="J48" i="18"/>
  <c r="K48" i="18"/>
  <c r="G50" i="18"/>
  <c r="G5" i="18"/>
  <c r="I5" i="18"/>
  <c r="J5" i="18" s="1"/>
  <c r="K5" i="18" s="1"/>
  <c r="L5" i="18" s="1"/>
  <c r="M5" i="18" s="1"/>
  <c r="N5" i="18" s="1"/>
  <c r="O5" i="18" s="1"/>
  <c r="P5" i="18" s="1"/>
  <c r="Q5" i="18" s="1"/>
  <c r="R5" i="18" s="1"/>
  <c r="K63" i="18"/>
  <c r="F13" i="18"/>
  <c r="G9" i="18"/>
  <c r="Q55" i="18"/>
  <c r="H71" i="18"/>
  <c r="Q71" i="18" s="1"/>
  <c r="I82" i="18"/>
  <c r="M83" i="18"/>
  <c r="G22" i="18"/>
  <c r="H22" i="18" s="1"/>
  <c r="N62" i="18"/>
  <c r="N65" i="18" s="1"/>
  <c r="F86" i="18"/>
  <c r="O64" i="18"/>
  <c r="G25" i="18"/>
  <c r="H25" i="18" s="1"/>
  <c r="I25" i="18" s="1"/>
  <c r="J25" i="18" s="1"/>
  <c r="K25" i="18" s="1"/>
  <c r="L25" i="18" s="1"/>
  <c r="M25" i="18" s="1"/>
  <c r="N25" i="18" s="1"/>
  <c r="O25" i="18" s="1"/>
  <c r="P25" i="18" s="1"/>
  <c r="Q25" i="18" s="1"/>
  <c r="R25" i="18" s="1"/>
  <c r="F23" i="18"/>
  <c r="G11" i="18"/>
  <c r="F57" i="18"/>
  <c r="F50" i="18"/>
  <c r="I74" i="18"/>
  <c r="J73" i="18"/>
  <c r="K73" i="18" s="1"/>
  <c r="H63" i="18"/>
  <c r="Q63" i="18"/>
  <c r="P63" i="18"/>
  <c r="I63" i="18"/>
  <c r="F65" i="18"/>
  <c r="H59" i="18"/>
  <c r="P84" i="18"/>
  <c r="O49" i="18"/>
  <c r="P49" i="18"/>
  <c r="Q49" i="18"/>
  <c r="N86" i="18"/>
  <c r="R88" i="18"/>
  <c r="L56" i="18"/>
  <c r="O56" i="18"/>
  <c r="H76" i="18"/>
  <c r="G86" i="18"/>
  <c r="J81" i="18"/>
  <c r="J86" i="18" s="1"/>
  <c r="I81" i="18"/>
  <c r="F39" i="18"/>
  <c r="P72" i="18"/>
  <c r="H68" i="18"/>
  <c r="F26" i="18"/>
  <c r="H7" i="18"/>
  <c r="I7" i="18" s="1"/>
  <c r="G7" i="18"/>
  <c r="M86" i="18"/>
  <c r="M61" i="18"/>
  <c r="M65" i="18" s="1"/>
  <c r="H61" i="18"/>
  <c r="I83" i="18"/>
  <c r="O83" i="18"/>
  <c r="O86" i="18" s="1"/>
  <c r="K4" i="18"/>
  <c r="L4" i="18"/>
  <c r="H4" i="18"/>
  <c r="K83" i="18"/>
  <c r="K86" i="18" s="1"/>
  <c r="I67" i="18"/>
  <c r="F69" i="18"/>
  <c r="F88" i="18" s="1"/>
  <c r="N12" i="18"/>
  <c r="H12" i="18"/>
  <c r="L12" i="18"/>
  <c r="O12" i="18"/>
  <c r="M12" i="18"/>
  <c r="C12" i="27" l="1"/>
  <c r="C18" i="27" s="1"/>
  <c r="G76" i="24"/>
  <c r="F29" i="18"/>
  <c r="H57" i="18"/>
  <c r="P71" i="18"/>
  <c r="F90" i="18"/>
  <c r="L15" i="24"/>
  <c r="L16" i="24"/>
  <c r="L14" i="24"/>
  <c r="J50" i="18"/>
  <c r="N54" i="18"/>
  <c r="L57" i="18"/>
  <c r="H86" i="18"/>
  <c r="Q85" i="18"/>
  <c r="Q86" i="18" s="1"/>
  <c r="P85" i="18"/>
  <c r="P86" i="18" s="1"/>
  <c r="I86" i="18"/>
  <c r="H29" i="18"/>
  <c r="G29" i="18"/>
  <c r="Q48" i="18"/>
  <c r="Q50" i="18" s="1"/>
  <c r="O48" i="18"/>
  <c r="O50" i="18" s="1"/>
  <c r="P48" i="18"/>
  <c r="P50" i="18" s="1"/>
  <c r="K50" i="18"/>
  <c r="I22" i="18"/>
  <c r="J22" i="18" s="1"/>
  <c r="H74" i="18"/>
  <c r="J52" i="18"/>
  <c r="J57" i="18" s="1"/>
  <c r="I57" i="18"/>
  <c r="F91" i="18"/>
  <c r="F92" i="18" s="1"/>
  <c r="K74" i="18"/>
  <c r="L73" i="18"/>
  <c r="L67" i="18"/>
  <c r="O67" i="18"/>
  <c r="H69" i="18"/>
  <c r="H88" i="18" s="1"/>
  <c r="I68" i="18"/>
  <c r="J68" i="18" s="1"/>
  <c r="J7" i="18"/>
  <c r="I13" i="18"/>
  <c r="G59" i="18"/>
  <c r="G65" i="18" s="1"/>
  <c r="G88" i="18" s="1"/>
  <c r="H65" i="18"/>
  <c r="G4" i="18"/>
  <c r="G13" i="18" s="1"/>
  <c r="O4" i="18"/>
  <c r="Q4" i="18"/>
  <c r="H13" i="18"/>
  <c r="R4" i="18"/>
  <c r="M4" i="18"/>
  <c r="P4" i="18"/>
  <c r="J74" i="18"/>
  <c r="J20" i="24" l="1"/>
  <c r="L20" i="24"/>
  <c r="L76" i="24" s="1"/>
  <c r="I29" i="18"/>
  <c r="H90" i="18"/>
  <c r="H91" i="18" s="1"/>
  <c r="H92" i="18" s="1"/>
  <c r="H95" i="18" s="1"/>
  <c r="N57" i="18"/>
  <c r="O54" i="18"/>
  <c r="G90" i="18"/>
  <c r="G91" i="18" s="1"/>
  <c r="G92" i="18" s="1"/>
  <c r="G95" i="18" s="1"/>
  <c r="K22" i="18"/>
  <c r="J29" i="18"/>
  <c r="K7" i="18"/>
  <c r="J13" i="18"/>
  <c r="I69" i="18"/>
  <c r="I88" i="18" s="1"/>
  <c r="I90" i="18" s="1"/>
  <c r="Q67" i="18"/>
  <c r="Q69" i="18" s="1"/>
  <c r="J69" i="18"/>
  <c r="J88" i="18" s="1"/>
  <c r="K68" i="18"/>
  <c r="L74" i="18"/>
  <c r="M73" i="18"/>
  <c r="O57" i="18" l="1"/>
  <c r="P54" i="18"/>
  <c r="J90" i="18"/>
  <c r="J91" i="18"/>
  <c r="J92" i="18" s="1"/>
  <c r="J95" i="18" s="1"/>
  <c r="L7" i="18"/>
  <c r="K13" i="18"/>
  <c r="L68" i="18"/>
  <c r="K69" i="18"/>
  <c r="K88" i="18" s="1"/>
  <c r="N73" i="18"/>
  <c r="M74" i="18"/>
  <c r="I91" i="18"/>
  <c r="I92" i="18" s="1"/>
  <c r="I95" i="18" s="1"/>
  <c r="K29" i="18"/>
  <c r="L22" i="18"/>
  <c r="P57" i="18" l="1"/>
  <c r="Q54" i="18"/>
  <c r="Q57" i="18" s="1"/>
  <c r="N74" i="18"/>
  <c r="O73" i="18"/>
  <c r="M7" i="18"/>
  <c r="L13" i="18"/>
  <c r="K90" i="18"/>
  <c r="M22" i="18"/>
  <c r="L29" i="18"/>
  <c r="M68" i="18"/>
  <c r="L69" i="18"/>
  <c r="L88" i="18" s="1"/>
  <c r="L90" i="18" l="1"/>
  <c r="N7" i="18"/>
  <c r="M13" i="18"/>
  <c r="L91" i="18"/>
  <c r="L92" i="18" s="1"/>
  <c r="L95" i="18" s="1"/>
  <c r="N22" i="18"/>
  <c r="M29" i="18"/>
  <c r="O74" i="18"/>
  <c r="P73" i="18"/>
  <c r="M69" i="18"/>
  <c r="M88" i="18" s="1"/>
  <c r="N68" i="18"/>
  <c r="K91" i="18"/>
  <c r="K92" i="18" s="1"/>
  <c r="K95" i="18" s="1"/>
  <c r="N69" i="18" l="1"/>
  <c r="N88" i="18" s="1"/>
  <c r="O68" i="18"/>
  <c r="Q73" i="18"/>
  <c r="Q74" i="18" s="1"/>
  <c r="Q88" i="18" s="1"/>
  <c r="P74" i="18"/>
  <c r="M90" i="18"/>
  <c r="O22" i="18"/>
  <c r="N29" i="18"/>
  <c r="O7" i="18"/>
  <c r="N13" i="18"/>
  <c r="P22" i="18" l="1"/>
  <c r="O29" i="18"/>
  <c r="P68" i="18"/>
  <c r="P69" i="18" s="1"/>
  <c r="P88" i="18" s="1"/>
  <c r="O69" i="18"/>
  <c r="O88" i="18" s="1"/>
  <c r="N90" i="18"/>
  <c r="M91" i="18"/>
  <c r="M92" i="18" s="1"/>
  <c r="M95" i="18" s="1"/>
  <c r="P7" i="18"/>
  <c r="O13" i="18"/>
  <c r="N91" i="18" l="1"/>
  <c r="N92" i="18" s="1"/>
  <c r="N95" i="18" s="1"/>
  <c r="Q22" i="18"/>
  <c r="P29" i="18"/>
  <c r="Q7" i="18"/>
  <c r="P13" i="18"/>
  <c r="O90" i="18"/>
  <c r="P90" i="18" l="1"/>
  <c r="P91" i="18" s="1"/>
  <c r="P92" i="18" s="1"/>
  <c r="P95" i="18" s="1"/>
  <c r="O91" i="18"/>
  <c r="O92" i="18" s="1"/>
  <c r="O95" i="18" s="1"/>
  <c r="R22" i="18"/>
  <c r="R29" i="18" s="1"/>
  <c r="Q29" i="18"/>
  <c r="R7" i="18"/>
  <c r="R13" i="18" s="1"/>
  <c r="Q13" i="18"/>
  <c r="Q90" i="18" l="1"/>
  <c r="Q91" i="18" s="1"/>
  <c r="Q92" i="18" s="1"/>
  <c r="Q95" i="18" s="1"/>
  <c r="R90" i="18"/>
  <c r="R91" i="18" l="1"/>
  <c r="R92" i="18" s="1"/>
  <c r="R95" i="18" s="1"/>
</calcChain>
</file>

<file path=xl/sharedStrings.xml><?xml version="1.0" encoding="utf-8"?>
<sst xmlns="http://schemas.openxmlformats.org/spreadsheetml/2006/main" count="264" uniqueCount="168">
  <si>
    <t>Utilities</t>
  </si>
  <si>
    <t>Project Coordinator (100%)</t>
  </si>
  <si>
    <t>1. Labor</t>
  </si>
  <si>
    <t>Expenditure Timeframe (per month)</t>
  </si>
  <si>
    <t xml:space="preserve">Cost Element </t>
  </si>
  <si>
    <t>Unit Cost</t>
  </si>
  <si>
    <t># of Units</t>
  </si>
  <si>
    <t>% budgeted for</t>
  </si>
  <si>
    <t>Total</t>
  </si>
  <si>
    <t>July</t>
  </si>
  <si>
    <t>Aug</t>
  </si>
  <si>
    <t>Sep</t>
  </si>
  <si>
    <t>Oct</t>
  </si>
  <si>
    <t>Nov</t>
  </si>
  <si>
    <t>Dec</t>
  </si>
  <si>
    <t>Jan</t>
  </si>
  <si>
    <t>Feb</t>
  </si>
  <si>
    <t>Mar</t>
  </si>
  <si>
    <t>Apr</t>
  </si>
  <si>
    <t>May</t>
  </si>
  <si>
    <t>Jun</t>
  </si>
  <si>
    <t>Programme Coordinator (20%)</t>
  </si>
  <si>
    <t>Procurement and Logistics Officer (100%)</t>
  </si>
  <si>
    <t>Deputy Country Director - Operations (5%)</t>
  </si>
  <si>
    <t>Admin and HR Manager - Safeguarding Lead (5%)</t>
  </si>
  <si>
    <t>Finance Manager (7%)</t>
  </si>
  <si>
    <t>Sub total-Labor</t>
  </si>
  <si>
    <t>2. Supplies</t>
  </si>
  <si>
    <t>Soybean inoculant</t>
  </si>
  <si>
    <t>Groundnut inoculant</t>
  </si>
  <si>
    <t>PICs bags (1 per farmer)</t>
  </si>
  <si>
    <t>OFSP vines (10 bundles)</t>
  </si>
  <si>
    <t>Assorted vegetable seeds (20g)</t>
  </si>
  <si>
    <t>Office costs</t>
  </si>
  <si>
    <t>Fuel &amp; motorbike/vehicle running and maintenance costs</t>
  </si>
  <si>
    <t>Communications, internet &amp; IT support</t>
  </si>
  <si>
    <t>2.10</t>
  </si>
  <si>
    <t>2.11</t>
  </si>
  <si>
    <t>Sub total-Supplies</t>
  </si>
  <si>
    <t>3. Equipment</t>
  </si>
  <si>
    <t>Soy milk processing mini-kits</t>
  </si>
  <si>
    <t>Backyard garden drip kits 30m2</t>
  </si>
  <si>
    <t>Drip irrigation kit (1,000 sq metres)</t>
  </si>
  <si>
    <t>Drip irrigation kit (500 sq metres)</t>
  </si>
  <si>
    <t>Drip irrigation kit (250 sq metres)</t>
  </si>
  <si>
    <t>Sub Total Equipment</t>
  </si>
  <si>
    <t>4.Other Direct Cost</t>
  </si>
  <si>
    <t xml:space="preserve">1.1 Crop production and productivity </t>
  </si>
  <si>
    <t>Sub-total</t>
  </si>
  <si>
    <t xml:space="preserve">1.2 Post-harvest management </t>
  </si>
  <si>
    <t>1.2.4 Monitoring and data collection on PICs including aflatoxin analysis</t>
  </si>
  <si>
    <t xml:space="preserve">3.1 Homestead production and utilisation of diverse nutritious foods </t>
  </si>
  <si>
    <t xml:space="preserve">3.2 Household food preservation and storage techniques </t>
  </si>
  <si>
    <t>4.0 Programme Coordination, monitoring, learning, sharing, etc.</t>
  </si>
  <si>
    <t>4.1 Brief DAECC, DEC and ADCs on programme activities</t>
  </si>
  <si>
    <t>4.2 Review and planning meetings with communities and district team</t>
  </si>
  <si>
    <t>5.0 Integrated Watershed/catchment management promotion</t>
  </si>
  <si>
    <t>Sub Total -ODC</t>
  </si>
  <si>
    <t xml:space="preserve">Grant Sub Total </t>
  </si>
  <si>
    <t>NICRA (United Purpose agreed rate of 20.1%)</t>
  </si>
  <si>
    <t>Grant GRAND TOTAL</t>
  </si>
  <si>
    <t>Note: this is exclusive of the 20.1% agreed NICRA (indirect / admin amount on all cash contributions to this grant) for United Purpose (formerly Concern Universal)</t>
  </si>
  <si>
    <r>
      <rPr>
        <b/>
        <sz val="10"/>
        <color indexed="8"/>
        <rFont val="Arial"/>
        <family val="2"/>
      </rPr>
      <t xml:space="preserve">Note: </t>
    </r>
    <r>
      <rPr>
        <sz val="10"/>
        <color indexed="8"/>
        <rFont val="Arial"/>
        <family val="2"/>
      </rPr>
      <t>Unit Cost means the actual (market) cost of element being budgeted for eg the actual salary of the officer being budgeted for and the % budget for is the Grant Contribution on the Unit Cost.</t>
    </r>
  </si>
  <si>
    <t>Field Facilitators (100%) x 2</t>
  </si>
  <si>
    <t>Training equipment - 1 camera</t>
  </si>
  <si>
    <t>IT equipment - 2 Laptops for FFs</t>
  </si>
  <si>
    <t>1.1.1 Inoculant distribution, farmer trainings, organization of field days and data collection on soybeans and groundnuts production (Soya 5200 &amp; G/nut 8000)</t>
  </si>
  <si>
    <t>1.1.3 Support beneficiary identification for larger drip kits on loan [1000m² (x5), 500m² (x10), 250m² (x15) ]</t>
  </si>
  <si>
    <t>1.1.4 Distribution, trainings, installations and demonstrations on drip irrigation [1,000 m² (x5), 500m² (x10) and 250m² (x15) drip irrigation kits]. One training each district</t>
  </si>
  <si>
    <t xml:space="preserve">1.1.5 Technical support visits and monitoring crop production to larger drip kits beneficiaries [1,000 m² (x8), 500m² (x15) and 250m² (x20)] </t>
  </si>
  <si>
    <t>1.2.2 Orient  Extension Workers and Lead farmers on PICs bags and support data collection and management</t>
  </si>
  <si>
    <t>3.1.1 Support distribution of mini-drip kits to 350 farmers (lead mothers, nutrition promoters, CLAN leaders and selected lead farmers).</t>
  </si>
  <si>
    <t>3.1.2 Support farmer trainings  (350 farmers) including nutrition promoters, lead mothers, CLAN leaders on drip irrigation (community based trainings by extension workers)</t>
  </si>
  <si>
    <t>3.1.3 Support OFSP vine multiplication and vegetable production (931 first year plus 1000 second year)</t>
  </si>
  <si>
    <t xml:space="preserve">3.2.1 Review meeting and documentation of lessons with 37 entrepreneurs on processing of soy milk using mini-soy kits </t>
  </si>
  <si>
    <t>3.2.2 Technical support visits and data collection (37 soy milk entrepreneurs) supported in first year</t>
  </si>
  <si>
    <t>4.3 Support implementation of project M &amp; E and data management system</t>
  </si>
  <si>
    <t>2.1.1 Conduct participatory rural appraisal (PRA)- situation analysis (1 each in Dedza and Balaka)</t>
  </si>
  <si>
    <t>2.1.7 Support soil and water conservation practices &amp; initiatives (contour ridging, swales, check-dams, vetiver hedgerow, CA, NTR and tree planting )</t>
  </si>
  <si>
    <t xml:space="preserve">2.1.6 Support land assessment on land use, suitability, capability and land use planning to identify hotspots for check-dams, </t>
  </si>
  <si>
    <t>2.1.4 Distribute seedlings and suckers</t>
  </si>
  <si>
    <t>2.1.5 Catchment management plans and piloting options</t>
  </si>
  <si>
    <t>2.1.8 Train catchment management committees on leadership dynamics and bamboo management.</t>
  </si>
  <si>
    <t xml:space="preserve">3.1.4 Conduct community trainings on preparation and utilisation of nutritious foods including soya and OFSP products (900 nutrition promoters and lead mothers, 2 sessions per EPA) based on LUANAR and Soybean Innovation Lab approach/model (linking to care group model). </t>
  </si>
  <si>
    <t>3.1.6 Support open days on different food recipes and nutritious foods (one session per EPA)</t>
  </si>
  <si>
    <t>Start Date</t>
  </si>
  <si>
    <t>End Date</t>
  </si>
  <si>
    <t xml:space="preserve">Budget Details </t>
  </si>
  <si>
    <t xml:space="preserve">Cash </t>
  </si>
  <si>
    <t>In-Kind</t>
  </si>
  <si>
    <t>3.1.5 Support visits and monitoring usage of mini-drip kits by 1000 beneficiaries (680 first year and 350 second year)</t>
  </si>
  <si>
    <t>1.2.5 Awaness campaigns on PICS bag in collaboration with PICS distributors</t>
  </si>
  <si>
    <t>2.1.9 Study tours/ learning visits on watershed management with 4 watershed management committees</t>
  </si>
  <si>
    <t>2.1.2 Train extension workers on bamboo production and other catchment management technologies (Dedza and Balaka District)</t>
  </si>
  <si>
    <t>Country Director (20%)</t>
  </si>
  <si>
    <t xml:space="preserve">Office assistant </t>
  </si>
  <si>
    <t>1.10</t>
  </si>
  <si>
    <t>Senior Accountant (25%)</t>
  </si>
  <si>
    <t>Now</t>
  </si>
  <si>
    <t>Average 4% increase from now</t>
  </si>
  <si>
    <t>1.1.2 Trainings of extension officers and lead farmers on use of inoculant in soybean and groundnuts production (cluster trainings at 8 EPAs: Balaka 3; Dedza 5 and 25 lead farmers and 10 extension workers per EPA)</t>
  </si>
  <si>
    <t xml:space="preserve">1.2.1 Organize PICS bags demonstrations to beneficiaries (400 demos conducted by 150 Lead Farmers to 11,000 farmers) </t>
  </si>
  <si>
    <t xml:space="preserve">1.2.3 Support 6 PICS bags opening ceremonies (3 per each of the 6 EPAs) </t>
  </si>
  <si>
    <t>2.1.10 Promote beekeeping to 3 catchment sites in Dedza ( 3 trainings, 30 beehives and other equipment)</t>
  </si>
  <si>
    <t xml:space="preserve">2.1.3 Procure tree seeds, 50,000 polytubes, 2000 banana suckers, 25,000 bamboo and 10,000 fruit tree seedlings to support building resilient villages ( 2500 beneficiaries in 4 catchment sites – 3 in Dedza and 1 in Balaka)
</t>
  </si>
  <si>
    <t>1.1.6 Training of extension workers and lead farmers on groundnut post harvest handling - Mandela cock (5EPAs Dedza and 4 EPAs Balaka)</t>
  </si>
  <si>
    <t xml:space="preserve">Monthly Payments to UP </t>
  </si>
  <si>
    <t xml:space="preserve">Upfront payment </t>
  </si>
  <si>
    <t>Motorbikes for 2 Field Facilitators</t>
  </si>
  <si>
    <t>Co-investment</t>
  </si>
  <si>
    <t>Grand Total</t>
  </si>
  <si>
    <t>Co-Investment</t>
  </si>
  <si>
    <t>2. Fringe Benefits</t>
  </si>
  <si>
    <t>Sub total-Fringe Benefits</t>
  </si>
  <si>
    <t>3. Consultants</t>
  </si>
  <si>
    <t>4. Travel</t>
  </si>
  <si>
    <t>4.1.1</t>
  </si>
  <si>
    <t>4.1.2</t>
  </si>
  <si>
    <t>4.1.3</t>
  </si>
  <si>
    <t>4.2.1</t>
  </si>
  <si>
    <t>4.2.2</t>
  </si>
  <si>
    <t>5. Materials and Supplies</t>
  </si>
  <si>
    <t>Sub total-Ftravel</t>
  </si>
  <si>
    <t>Sub total-Materials and Supplies</t>
  </si>
  <si>
    <t>Sub total-Fother Direct Costs</t>
  </si>
  <si>
    <t>Cost Element</t>
  </si>
  <si>
    <t>Cash</t>
  </si>
  <si>
    <t>Budget Summary</t>
  </si>
  <si>
    <t>Total Budget Amount</t>
  </si>
  <si>
    <t>TOTAL</t>
  </si>
  <si>
    <t>6. Other Direct Costs/Activity costs</t>
  </si>
  <si>
    <t xml:space="preserve"> </t>
  </si>
  <si>
    <t>Unit</t>
  </si>
  <si>
    <t>day</t>
  </si>
  <si>
    <t>Sub total-Consultants</t>
  </si>
  <si>
    <t>Organization Name</t>
  </si>
  <si>
    <t>Detailed Budget Template</t>
  </si>
  <si>
    <t xml:space="preserve"> Contribution</t>
  </si>
  <si>
    <t>Budget Note Reference</t>
  </si>
  <si>
    <t>Budget Assumptions and cost backup</t>
  </si>
  <si>
    <t>Contribution</t>
  </si>
  <si>
    <t>Grant Activity Title</t>
  </si>
  <si>
    <t xml:space="preserve">Total Requested </t>
  </si>
  <si>
    <t xml:space="preserve"> Total Contribution/Co-Investment</t>
  </si>
  <si>
    <t xml:space="preserve">Attachment C -  Cost Application and Budget Template
</t>
  </si>
  <si>
    <t xml:space="preserve">
</t>
  </si>
  <si>
    <t>Cost Category</t>
  </si>
  <si>
    <t xml:space="preserve">        Unit</t>
  </si>
  <si>
    <t>I.  Milestone 1 [Description]</t>
  </si>
  <si>
    <t>Total  Milestone 1</t>
  </si>
  <si>
    <t>II.   Milestone 2 [Description]</t>
  </si>
  <si>
    <t>Total  Milestone 2</t>
  </si>
  <si>
    <t>III.  Milestone 3 [Description]</t>
  </si>
  <si>
    <t>Total Milestone 3</t>
  </si>
  <si>
    <t>IV. TOTAL GRANT BUDGET</t>
  </si>
  <si>
    <t xml:space="preserve"> Budget Template by Milestones</t>
  </si>
  <si>
    <t>Budget Notes</t>
  </si>
  <si>
    <t>Reference  No.:</t>
  </si>
  <si>
    <t xml:space="preserve">        Unit Cost</t>
  </si>
  <si>
    <r>
      <t xml:space="preserve">Please explain how budgeted cost relates to proposed activities and how the cost was calculated/estimateted. </t>
    </r>
    <r>
      <rPr>
        <i/>
        <u/>
        <sz val="11"/>
        <color rgb="FFFF0000"/>
        <rFont val="Arial"/>
        <family val="2"/>
      </rPr>
      <t>Please, include backup documentation for each cost per the instructions on "BN Instructions" sheet.</t>
    </r>
  </si>
  <si>
    <t>Please add lines as necessary</t>
  </si>
  <si>
    <r>
      <rPr>
        <b/>
        <sz val="11"/>
        <color rgb="FF000000"/>
        <rFont val="Arial"/>
        <family val="2"/>
      </rPr>
      <t>Salaries/Wages</t>
    </r>
    <r>
      <rPr>
        <sz val="11"/>
        <color rgb="FF000000"/>
        <rFont val="Arial"/>
        <family val="2"/>
      </rPr>
      <t>: Attach supporting documentation for the individual’s actual base rate. If the proposed rate includes an escalation factor, identify that factor and attach the subcontractor’s justification for its inclusion. Attach the subcontractor’s justification for direct charging of administrative or clerical personnel. Support documentation for salaries and wages may include copies of payroll forms or reports, company’s compensation policy, salary matrix etc. If such documentation is not available, the following certification signed by an authorized representative of the subcontractor will be required: “The salary and wage information provided is true and correct and represents the current and actual base rate of each individual proposed. Proposed salaries are in accordance with “Company Name” Policy and are consistent with the applicable cost principles at FAR Part 31 (for for-profit organizations) or 2 CFR 200 (for non-profit organizations)”</t>
    </r>
  </si>
  <si>
    <r>
      <rPr>
        <b/>
        <sz val="11"/>
        <color rgb="FF000000"/>
        <rFont val="Arial"/>
        <family val="2"/>
      </rPr>
      <t>Fringe Benefits</t>
    </r>
    <r>
      <rPr>
        <sz val="11"/>
        <color rgb="FF000000"/>
        <rFont val="Arial"/>
        <family val="2"/>
      </rPr>
      <t>: Attach supporting documentation for fringe benefits. Supporting documentation for fringe benefits may include a copy of the federally-negotiated fringe benefit rate agreement or copies of actual costs previously incurred for the fringe benefits. If such documentation is not available, the following certification signed by an authorized representative of the subcontractor will be required: The fringe benefit information provided is true and correct and represents the current and actual fringe benefits of each individual proposed in accordance with “Company Name” Policy and are consistent with the applicable cost principles at FAR Part 31 (for for-profit organizations) or 2 CFR 200 (for non-profit organizations).”</t>
    </r>
  </si>
  <si>
    <r>
      <rPr>
        <b/>
        <sz val="11"/>
        <color rgb="FF000000"/>
        <rFont val="Arial"/>
        <family val="2"/>
      </rPr>
      <t>Consultants</t>
    </r>
    <r>
      <rPr>
        <sz val="11"/>
        <color rgb="FF000000"/>
        <rFont val="Arial"/>
        <family val="2"/>
      </rPr>
      <t xml:space="preserve">: Identify the name, rate and number of hours/days for each consultant. Determine that the purpose (use of consultants vs employees) and cost are appropriate. Attach supporting documentation for the rates used. Attach written justification for rates. Supporting documentation for consultant rates may include a copy of the consultant’s published rates or a statement signed by the consultant indicating the rate normally charged for the services provided, market analysis, historical rates etc. </t>
    </r>
  </si>
  <si>
    <r>
      <rPr>
        <b/>
        <sz val="11"/>
        <color rgb="FF000000"/>
        <rFont val="Arial"/>
        <family val="2"/>
      </rPr>
      <t>Travel</t>
    </r>
    <r>
      <rPr>
        <sz val="11"/>
        <color rgb="FF000000"/>
        <rFont val="Arial"/>
        <family val="2"/>
      </rPr>
      <t xml:space="preserve">: For each trip, provide the cost elements proposed for airfare, hotel, per diem, etc. as well as the purpose of the trip. Attach supporting documentation, which may include a copy of the subcontractor’s current travel policy and procedures. </t>
    </r>
  </si>
  <si>
    <r>
      <rPr>
        <b/>
        <sz val="11"/>
        <color rgb="FF000000"/>
        <rFont val="Arial"/>
        <family val="2"/>
      </rPr>
      <t>Materials and Supplies</t>
    </r>
    <r>
      <rPr>
        <sz val="11"/>
        <color rgb="FF000000"/>
        <rFont val="Arial"/>
        <family val="2"/>
      </rPr>
      <t>: Attach supporting documentation for direct charging items such as office supplies, postage, local telephone costs, and memberships that are normally treated as indirect costs. Supporting documentation for materials and supplies with unit costs exceeding $500 may include copies of published catalogue prices or copies of previous expense vouchers. Please note that prior approval by the client may be required for such items, even if purchased by subcontractors/vendors.</t>
    </r>
  </si>
  <si>
    <r>
      <rPr>
        <b/>
        <sz val="11"/>
        <color rgb="FF000000"/>
        <rFont val="Arial"/>
        <family val="2"/>
      </rPr>
      <t>Other Direct Costs</t>
    </r>
    <r>
      <rPr>
        <sz val="11"/>
        <color rgb="FF000000"/>
        <rFont val="Arial"/>
        <family val="2"/>
      </rPr>
      <t xml:space="preserve">: Attach supporting documentation for rates and costs used. Verify the need and attach a justification for direct charging an item, if necessary. Example ODCs are computing services or time, communications, student fees, etc. </t>
    </r>
  </si>
  <si>
    <t xml:space="preserve">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</si>
</sst>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_-* #,##0.00\ _X_D_R_-;\-* #,##0.00\ _X_D_R_-;_-* &quot;-&quot;??\ _X_D_R_-;_-@_-"/>
    <numFmt numFmtId="166" formatCode="_(* #,##0_);_(* \(#,##0\);_(* &quot;-&quot;??_);_(@_)"/>
    <numFmt numFmtId="167" formatCode="_-* #,##0_-;\-* #,##0_-;_-* &quot;-&quot;??_-;_-@_-"/>
  </numFmts>
  <fonts count="37" x14ac:knownFonts="1">
    <font>
      <sz val="11"/>
      <color theme="1"/>
      <name val="Calibri"/>
      <family val="2"/>
      <scheme val="minor"/>
    </font>
    <font>
      <sz val="11"/>
      <color theme="1"/>
      <name val="Calibri"/>
      <family val="2"/>
      <scheme val="minor"/>
    </font>
    <font>
      <sz val="10"/>
      <name val="Arial"/>
      <family val="2"/>
    </font>
    <font>
      <sz val="10"/>
      <color theme="1"/>
      <name val="Arial"/>
      <family val="2"/>
    </font>
    <font>
      <b/>
      <sz val="10"/>
      <color theme="1"/>
      <name val="Arial"/>
      <family val="2"/>
    </font>
    <font>
      <b/>
      <u/>
      <sz val="10"/>
      <color theme="1"/>
      <name val="Arial"/>
      <family val="2"/>
    </font>
    <font>
      <b/>
      <sz val="10"/>
      <name val="Arial"/>
      <family val="2"/>
    </font>
    <font>
      <sz val="10"/>
      <color rgb="FF0000FF"/>
      <name val="Arial"/>
      <family val="2"/>
    </font>
    <font>
      <b/>
      <sz val="10"/>
      <color rgb="FF0000CC"/>
      <name val="Arial"/>
      <family val="2"/>
    </font>
    <font>
      <b/>
      <i/>
      <sz val="10"/>
      <color theme="1"/>
      <name val="Arial"/>
      <family val="2"/>
    </font>
    <font>
      <b/>
      <i/>
      <sz val="10"/>
      <color rgb="FF0000CC"/>
      <name val="Arial"/>
      <family val="2"/>
    </font>
    <font>
      <sz val="11"/>
      <color theme="1"/>
      <name val="Arial"/>
      <family val="2"/>
    </font>
    <font>
      <b/>
      <sz val="11"/>
      <color rgb="FF0000CC"/>
      <name val="Arial"/>
      <family val="2"/>
    </font>
    <font>
      <b/>
      <sz val="10"/>
      <color indexed="8"/>
      <name val="Arial"/>
      <family val="2"/>
    </font>
    <font>
      <sz val="10"/>
      <color indexed="8"/>
      <name val="Arial"/>
      <family val="2"/>
    </font>
    <font>
      <b/>
      <sz val="18"/>
      <color theme="1"/>
      <name val="Arial"/>
      <family val="2"/>
    </font>
    <font>
      <b/>
      <sz val="12"/>
      <name val="Arial"/>
      <family val="2"/>
    </font>
    <font>
      <b/>
      <sz val="11"/>
      <name val="Arial"/>
      <family val="2"/>
    </font>
    <font>
      <b/>
      <u/>
      <sz val="10"/>
      <name val="Arial"/>
      <family val="2"/>
    </font>
    <font>
      <sz val="8"/>
      <name val="Calibri"/>
      <family val="2"/>
      <scheme val="minor"/>
    </font>
    <font>
      <b/>
      <sz val="11"/>
      <color theme="0"/>
      <name val="Arial"/>
      <family val="2"/>
    </font>
    <font>
      <i/>
      <sz val="10"/>
      <color rgb="FF202124"/>
      <name val="Arial"/>
      <family val="2"/>
    </font>
    <font>
      <i/>
      <sz val="10"/>
      <name val="Arial"/>
      <family val="2"/>
    </font>
    <font>
      <i/>
      <sz val="11"/>
      <color rgb="FFFF0000"/>
      <name val="Arial"/>
      <family val="2"/>
    </font>
    <font>
      <b/>
      <sz val="11"/>
      <color theme="1"/>
      <name val="Arial"/>
      <family val="2"/>
    </font>
    <font>
      <b/>
      <i/>
      <sz val="11"/>
      <color theme="1"/>
      <name val="Arial"/>
      <family val="2"/>
    </font>
    <font>
      <b/>
      <sz val="10"/>
      <color theme="0"/>
      <name val="Arial"/>
      <family val="2"/>
    </font>
    <font>
      <i/>
      <u/>
      <sz val="11"/>
      <color rgb="FFFF0000"/>
      <name val="Arial"/>
      <family val="2"/>
    </font>
    <font>
      <b/>
      <u/>
      <sz val="11"/>
      <color theme="1"/>
      <name val="Arial"/>
      <family val="2"/>
    </font>
    <font>
      <b/>
      <i/>
      <sz val="11"/>
      <name val="Arial"/>
      <family val="2"/>
    </font>
    <font>
      <sz val="11"/>
      <name val="Arial"/>
      <family val="2"/>
    </font>
    <font>
      <b/>
      <u/>
      <sz val="14"/>
      <color theme="1"/>
      <name val="Arial"/>
      <family val="2"/>
    </font>
    <font>
      <sz val="11"/>
      <color rgb="FF000000"/>
      <name val="Arial"/>
      <family val="2"/>
    </font>
    <font>
      <b/>
      <sz val="11"/>
      <color rgb="FF000000"/>
      <name val="Arial"/>
      <family val="2"/>
    </font>
    <font>
      <b/>
      <sz val="14"/>
      <name val="Arial"/>
      <family val="2"/>
    </font>
    <font>
      <sz val="14"/>
      <color theme="1"/>
      <name val="Calibri"/>
      <family val="2"/>
      <scheme val="minor"/>
    </font>
    <font>
      <b/>
      <sz val="14"/>
      <color theme="1"/>
      <name val="Arial"/>
      <family val="2"/>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rgb="FF92D050"/>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9" tint="-0.249977111117893"/>
        <bgColor indexed="64"/>
      </patternFill>
    </fill>
  </fills>
  <borders count="4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448">
    <xf numFmtId="0" fontId="0" fillId="0" borderId="0" xfId="0"/>
    <xf numFmtId="0" fontId="2" fillId="0" borderId="2" xfId="0" applyFont="1" applyBorder="1" applyAlignment="1">
      <alignment horizontal="left" vertical="top" wrapText="1"/>
    </xf>
    <xf numFmtId="0" fontId="3" fillId="0" borderId="0" xfId="0" applyFont="1"/>
    <xf numFmtId="0" fontId="3" fillId="0" borderId="0" xfId="0" applyFont="1" applyAlignment="1">
      <alignment vertical="top"/>
    </xf>
    <xf numFmtId="0" fontId="3" fillId="0" borderId="0" xfId="0" applyFont="1" applyAlignment="1">
      <alignment wrapText="1"/>
    </xf>
    <xf numFmtId="0" fontId="3" fillId="0" borderId="0" xfId="0" applyFont="1" applyAlignment="1">
      <alignment horizontal="center" vertical="top"/>
    </xf>
    <xf numFmtId="0" fontId="4" fillId="0" borderId="0" xfId="0" applyFont="1" applyAlignment="1">
      <alignment horizontal="left"/>
    </xf>
    <xf numFmtId="0" fontId="4" fillId="0" borderId="1" xfId="0" applyFont="1" applyBorder="1" applyAlignment="1">
      <alignment horizontal="left" vertical="top"/>
    </xf>
    <xf numFmtId="0" fontId="4" fillId="0" borderId="10" xfId="0" applyFont="1" applyBorder="1" applyAlignment="1">
      <alignment horizontal="left"/>
    </xf>
    <xf numFmtId="0" fontId="4" fillId="0" borderId="10" xfId="0" applyFont="1" applyBorder="1" applyAlignment="1">
      <alignment horizontal="left" vertical="top"/>
    </xf>
    <xf numFmtId="0" fontId="4" fillId="0" borderId="2" xfId="0" applyFont="1" applyBorder="1" applyAlignment="1">
      <alignment horizontal="left" vertical="top"/>
    </xf>
    <xf numFmtId="0" fontId="4" fillId="0" borderId="2" xfId="0" applyFont="1" applyBorder="1" applyAlignment="1">
      <alignment wrapText="1"/>
    </xf>
    <xf numFmtId="0" fontId="5" fillId="0" borderId="2" xfId="0" applyFont="1" applyBorder="1" applyAlignment="1">
      <alignment horizontal="center" vertical="top"/>
    </xf>
    <xf numFmtId="0" fontId="5" fillId="0" borderId="2" xfId="0" applyFont="1" applyBorder="1" applyAlignment="1">
      <alignment horizontal="center" vertical="top" wrapText="1"/>
    </xf>
    <xf numFmtId="0" fontId="4" fillId="0" borderId="1" xfId="0" applyFont="1" applyBorder="1" applyAlignment="1">
      <alignment horizontal="center" vertical="top"/>
    </xf>
    <xf numFmtId="0" fontId="3" fillId="0" borderId="2" xfId="0" applyFont="1" applyBorder="1"/>
    <xf numFmtId="0" fontId="3" fillId="0" borderId="2" xfId="0" applyFont="1" applyBorder="1" applyAlignment="1">
      <alignment horizontal="center" vertical="top"/>
    </xf>
    <xf numFmtId="166" fontId="3" fillId="0" borderId="2" xfId="1" applyNumberFormat="1" applyFont="1" applyFill="1" applyBorder="1" applyAlignment="1">
      <alignment horizontal="center" vertical="top"/>
    </xf>
    <xf numFmtId="0" fontId="3" fillId="2" borderId="2" xfId="0" applyFont="1" applyFill="1" applyBorder="1" applyAlignment="1">
      <alignment horizontal="right" vertical="top"/>
    </xf>
    <xf numFmtId="9" fontId="3" fillId="0" borderId="2" xfId="2" applyFont="1" applyFill="1" applyBorder="1" applyAlignment="1">
      <alignment horizontal="center" vertical="top"/>
    </xf>
    <xf numFmtId="43" fontId="3" fillId="0" borderId="2" xfId="0" applyNumberFormat="1" applyFont="1" applyBorder="1"/>
    <xf numFmtId="166" fontId="3" fillId="0" borderId="2" xfId="0" applyNumberFormat="1" applyFont="1" applyBorder="1"/>
    <xf numFmtId="166" fontId="3" fillId="0" borderId="1" xfId="0" applyNumberFormat="1" applyFont="1" applyBorder="1" applyAlignment="1">
      <alignment vertical="top"/>
    </xf>
    <xf numFmtId="0" fontId="3" fillId="0" borderId="2" xfId="0" quotePrefix="1" applyFont="1" applyBorder="1" applyAlignment="1">
      <alignment horizontal="center" vertical="top"/>
    </xf>
    <xf numFmtId="0" fontId="4" fillId="0" borderId="0" xfId="0" applyFont="1"/>
    <xf numFmtId="0" fontId="4" fillId="0" borderId="2" xfId="0" applyFont="1" applyBorder="1" applyAlignment="1">
      <alignment horizontal="center" vertical="top"/>
    </xf>
    <xf numFmtId="166" fontId="4" fillId="0" borderId="1" xfId="0" applyNumberFormat="1" applyFont="1" applyBorder="1" applyAlignment="1">
      <alignment vertical="top"/>
    </xf>
    <xf numFmtId="166" fontId="4" fillId="0" borderId="2" xfId="0" applyNumberFormat="1" applyFont="1" applyBorder="1" applyAlignment="1">
      <alignment vertical="top"/>
    </xf>
    <xf numFmtId="0" fontId="4" fillId="0" borderId="0" xfId="0" applyFont="1" applyAlignment="1">
      <alignment horizontal="left" wrapText="1"/>
    </xf>
    <xf numFmtId="0" fontId="4" fillId="0" borderId="0" xfId="0" applyFont="1" applyAlignment="1">
      <alignment horizontal="left" vertical="top"/>
    </xf>
    <xf numFmtId="166" fontId="3" fillId="0" borderId="0" xfId="0" applyNumberFormat="1" applyFont="1" applyAlignment="1">
      <alignment vertical="top"/>
    </xf>
    <xf numFmtId="0" fontId="4" fillId="0" borderId="2" xfId="0" applyFont="1" applyBorder="1" applyAlignment="1">
      <alignment vertical="top"/>
    </xf>
    <xf numFmtId="0" fontId="3" fillId="0" borderId="2" xfId="0" applyFont="1" applyBorder="1" applyAlignment="1">
      <alignment horizontal="right" vertical="top"/>
    </xf>
    <xf numFmtId="0" fontId="3" fillId="0" borderId="2" xfId="0" applyFont="1" applyBorder="1" applyAlignment="1">
      <alignment wrapText="1"/>
    </xf>
    <xf numFmtId="0" fontId="3" fillId="0" borderId="8" xfId="0" applyFont="1" applyBorder="1" applyAlignment="1">
      <alignment wrapText="1"/>
    </xf>
    <xf numFmtId="0" fontId="3" fillId="0" borderId="0" xfId="0" applyFont="1" applyAlignment="1">
      <alignment horizontal="right" vertical="top"/>
    </xf>
    <xf numFmtId="166" fontId="3" fillId="0" borderId="1" xfId="0" applyNumberFormat="1" applyFont="1" applyBorder="1" applyAlignment="1">
      <alignment horizontal="right" vertical="top"/>
    </xf>
    <xf numFmtId="166" fontId="3" fillId="0" borderId="2" xfId="0" applyNumberFormat="1" applyFont="1" applyBorder="1" applyAlignment="1">
      <alignment horizontal="right" vertical="top"/>
    </xf>
    <xf numFmtId="166" fontId="4" fillId="0" borderId="2" xfId="0" applyNumberFormat="1" applyFont="1" applyBorder="1" applyAlignment="1">
      <alignment horizontal="center" vertical="top"/>
    </xf>
    <xf numFmtId="166" fontId="3" fillId="0" borderId="0" xfId="0" applyNumberFormat="1" applyFont="1"/>
    <xf numFmtId="0" fontId="4" fillId="0" borderId="0" xfId="0" applyFont="1" applyAlignment="1">
      <alignment vertical="top"/>
    </xf>
    <xf numFmtId="166" fontId="4" fillId="0" borderId="0" xfId="0" applyNumberFormat="1" applyFont="1" applyAlignment="1">
      <alignment horizontal="center" vertical="top"/>
    </xf>
    <xf numFmtId="0" fontId="3" fillId="0" borderId="10" xfId="0" applyFont="1" applyBorder="1" applyAlignment="1">
      <alignment vertical="top" wrapText="1"/>
    </xf>
    <xf numFmtId="0" fontId="2" fillId="0" borderId="1" xfId="0" applyFont="1" applyBorder="1" applyAlignment="1">
      <alignment horizontal="left" vertical="top" wrapText="1"/>
    </xf>
    <xf numFmtId="0" fontId="3" fillId="0" borderId="10" xfId="0" applyFont="1" applyBorder="1" applyAlignment="1">
      <alignment wrapText="1"/>
    </xf>
    <xf numFmtId="166" fontId="3" fillId="4" borderId="10" xfId="1" applyNumberFormat="1" applyFont="1" applyFill="1" applyBorder="1" applyAlignment="1">
      <alignment horizontal="center" vertical="top"/>
    </xf>
    <xf numFmtId="0" fontId="3" fillId="0" borderId="10" xfId="0" applyFont="1" applyBorder="1" applyAlignment="1">
      <alignment horizontal="right" vertical="top"/>
    </xf>
    <xf numFmtId="9" fontId="3" fillId="0" borderId="8" xfId="2" applyFont="1" applyFill="1" applyBorder="1" applyAlignment="1">
      <alignment horizontal="center" vertical="top"/>
    </xf>
    <xf numFmtId="0" fontId="3" fillId="0" borderId="1" xfId="0" applyFont="1" applyBorder="1" applyAlignment="1">
      <alignment horizontal="center" vertical="top"/>
    </xf>
    <xf numFmtId="166" fontId="4" fillId="0" borderId="2" xfId="1" applyNumberFormat="1" applyFont="1" applyFill="1" applyBorder="1"/>
    <xf numFmtId="0" fontId="4" fillId="0" borderId="1" xfId="0" applyFont="1" applyBorder="1" applyAlignment="1">
      <alignment vertical="top"/>
    </xf>
    <xf numFmtId="0" fontId="3" fillId="0" borderId="10" xfId="0" applyFont="1" applyBorder="1" applyAlignment="1">
      <alignment horizontal="center" vertical="top"/>
    </xf>
    <xf numFmtId="9" fontId="3" fillId="0" borderId="10" xfId="2" applyFont="1" applyFill="1" applyBorder="1" applyAlignment="1">
      <alignment horizontal="center" vertical="top"/>
    </xf>
    <xf numFmtId="0" fontId="3" fillId="0" borderId="10" xfId="0" applyFont="1" applyBorder="1" applyAlignment="1">
      <alignment vertical="top"/>
    </xf>
    <xf numFmtId="0" fontId="4" fillId="0" borderId="5" xfId="0" applyFont="1" applyBorder="1" applyAlignment="1">
      <alignment wrapText="1"/>
    </xf>
    <xf numFmtId="0" fontId="5" fillId="0" borderId="5" xfId="0" applyFont="1" applyBorder="1" applyAlignment="1">
      <alignment horizontal="center" vertical="top"/>
    </xf>
    <xf numFmtId="0" fontId="4" fillId="0" borderId="7" xfId="0" applyFont="1" applyBorder="1" applyAlignment="1">
      <alignment horizontal="center" vertical="top"/>
    </xf>
    <xf numFmtId="0" fontId="3" fillId="0" borderId="1" xfId="0" applyFont="1" applyBorder="1" applyAlignment="1">
      <alignment vertical="top" wrapText="1"/>
    </xf>
    <xf numFmtId="166" fontId="2" fillId="0" borderId="2" xfId="1" applyNumberFormat="1" applyFont="1" applyFill="1" applyBorder="1" applyAlignment="1">
      <alignment horizontal="center" vertical="top"/>
    </xf>
    <xf numFmtId="0" fontId="2" fillId="0" borderId="2" xfId="0" applyFont="1" applyBorder="1" applyAlignment="1">
      <alignment horizontal="right" vertical="top"/>
    </xf>
    <xf numFmtId="9" fontId="2" fillId="0" borderId="2" xfId="2" applyFont="1" applyFill="1" applyBorder="1" applyAlignment="1">
      <alignment horizontal="center" vertical="top"/>
    </xf>
    <xf numFmtId="166" fontId="2" fillId="0" borderId="1" xfId="0" applyNumberFormat="1" applyFont="1" applyBorder="1" applyAlignment="1">
      <alignment vertical="top"/>
    </xf>
    <xf numFmtId="0" fontId="3" fillId="0" borderId="2" xfId="0" applyFont="1" applyBorder="1" applyAlignment="1">
      <alignment vertical="top"/>
    </xf>
    <xf numFmtId="166" fontId="3" fillId="0" borderId="2" xfId="0" applyNumberFormat="1" applyFont="1" applyBorder="1" applyAlignment="1">
      <alignment vertical="top"/>
    </xf>
    <xf numFmtId="0" fontId="3" fillId="0" borderId="0" xfId="0" applyFont="1" applyAlignment="1">
      <alignment vertical="top" wrapText="1"/>
    </xf>
    <xf numFmtId="0" fontId="6" fillId="0" borderId="2" xfId="0" applyFont="1" applyBorder="1" applyAlignment="1">
      <alignment horizontal="left" vertical="top" wrapText="1"/>
    </xf>
    <xf numFmtId="166" fontId="6" fillId="0" borderId="2" xfId="0" applyNumberFormat="1" applyFont="1" applyBorder="1" applyAlignment="1">
      <alignment vertical="top"/>
    </xf>
    <xf numFmtId="166" fontId="2" fillId="0" borderId="2" xfId="1" applyNumberFormat="1" applyFont="1" applyFill="1" applyBorder="1" applyAlignment="1">
      <alignment vertical="top"/>
    </xf>
    <xf numFmtId="166" fontId="2" fillId="0" borderId="8" xfId="1" applyNumberFormat="1" applyFont="1" applyFill="1" applyBorder="1" applyAlignment="1">
      <alignment vertical="top" wrapText="1"/>
    </xf>
    <xf numFmtId="0" fontId="2" fillId="0" borderId="2" xfId="0" applyFont="1" applyBorder="1" applyAlignment="1">
      <alignment horizontal="right" vertical="top" wrapText="1"/>
    </xf>
    <xf numFmtId="0" fontId="3" fillId="0" borderId="2" xfId="0" applyFont="1" applyBorder="1" applyAlignment="1">
      <alignment horizontal="left" vertical="center" wrapText="1"/>
    </xf>
    <xf numFmtId="166" fontId="2" fillId="0" borderId="8" xfId="1" applyNumberFormat="1" applyFont="1" applyFill="1" applyBorder="1" applyAlignment="1">
      <alignment vertical="top"/>
    </xf>
    <xf numFmtId="0" fontId="3" fillId="0" borderId="4" xfId="0" applyFont="1" applyBorder="1" applyAlignment="1">
      <alignment horizontal="left" vertical="center" wrapText="1"/>
    </xf>
    <xf numFmtId="166" fontId="2" fillId="0" borderId="11" xfId="1" applyNumberFormat="1" applyFont="1" applyFill="1" applyBorder="1" applyAlignment="1">
      <alignment vertical="top"/>
    </xf>
    <xf numFmtId="0" fontId="2" fillId="0" borderId="4" xfId="0" applyFont="1" applyBorder="1" applyAlignment="1">
      <alignment horizontal="right" vertical="top"/>
    </xf>
    <xf numFmtId="166" fontId="2" fillId="0" borderId="6" xfId="0" applyNumberFormat="1" applyFont="1" applyBorder="1" applyAlignment="1">
      <alignment vertical="top"/>
    </xf>
    <xf numFmtId="166" fontId="3" fillId="0" borderId="4" xfId="0" applyNumberFormat="1" applyFont="1" applyBorder="1" applyAlignment="1">
      <alignment vertical="top"/>
    </xf>
    <xf numFmtId="0" fontId="3" fillId="5" borderId="0" xfId="0" quotePrefix="1" applyFont="1" applyFill="1" applyAlignment="1">
      <alignment horizontal="center" vertical="top"/>
    </xf>
    <xf numFmtId="0" fontId="6" fillId="0" borderId="0" xfId="0" applyFont="1" applyAlignment="1">
      <alignment horizontal="left" vertical="center" wrapText="1"/>
    </xf>
    <xf numFmtId="166" fontId="2" fillId="0" borderId="0" xfId="1" applyNumberFormat="1" applyFont="1" applyFill="1" applyBorder="1" applyAlignment="1">
      <alignment vertical="top"/>
    </xf>
    <xf numFmtId="0" fontId="2" fillId="0" borderId="0" xfId="0" applyFont="1" applyAlignment="1">
      <alignment horizontal="right" vertical="top"/>
    </xf>
    <xf numFmtId="9" fontId="2" fillId="0" borderId="0" xfId="2" applyFont="1" applyFill="1" applyBorder="1" applyAlignment="1">
      <alignment horizontal="center" vertical="top"/>
    </xf>
    <xf numFmtId="166" fontId="6" fillId="0" borderId="0" xfId="0" applyNumberFormat="1" applyFont="1" applyAlignment="1">
      <alignment vertical="top"/>
    </xf>
    <xf numFmtId="0" fontId="3" fillId="0" borderId="5" xfId="0" quotePrefix="1" applyFont="1" applyBorder="1" applyAlignment="1">
      <alignment horizontal="center" vertical="top"/>
    </xf>
    <xf numFmtId="0" fontId="3" fillId="0" borderId="5" xfId="0" applyFont="1" applyBorder="1"/>
    <xf numFmtId="2" fontId="3" fillId="0" borderId="2" xfId="0" quotePrefix="1" applyNumberFormat="1" applyFont="1" applyBorder="1" applyAlignment="1">
      <alignment horizontal="center" vertical="top"/>
    </xf>
    <xf numFmtId="0" fontId="2" fillId="0" borderId="1" xfId="0" applyFont="1" applyBorder="1" applyAlignment="1">
      <alignment horizontal="left" wrapText="1"/>
    </xf>
    <xf numFmtId="43" fontId="3" fillId="0" borderId="2" xfId="0" applyNumberFormat="1" applyFont="1" applyBorder="1" applyAlignment="1">
      <alignment vertical="top"/>
    </xf>
    <xf numFmtId="0" fontId="3" fillId="0" borderId="1" xfId="0" quotePrefix="1" applyFont="1" applyBorder="1" applyAlignment="1">
      <alignment horizontal="center" vertical="top"/>
    </xf>
    <xf numFmtId="0" fontId="3" fillId="0" borderId="2" xfId="0" applyFont="1" applyBorder="1" applyAlignment="1">
      <alignment horizontal="left" vertical="top" wrapText="1"/>
    </xf>
    <xf numFmtId="166" fontId="2" fillId="0" borderId="8" xfId="1" applyNumberFormat="1" applyFont="1" applyFill="1" applyBorder="1" applyAlignment="1">
      <alignment horizontal="center" vertical="top"/>
    </xf>
    <xf numFmtId="0" fontId="4" fillId="6" borderId="1" xfId="0" quotePrefix="1" applyFont="1" applyFill="1" applyBorder="1" applyAlignment="1">
      <alignment horizontal="center" vertical="top"/>
    </xf>
    <xf numFmtId="0" fontId="4" fillId="0" borderId="2" xfId="0" applyFont="1" applyBorder="1" applyAlignment="1">
      <alignment horizontal="left" vertical="top" wrapText="1"/>
    </xf>
    <xf numFmtId="166" fontId="6" fillId="0" borderId="2" xfId="1" applyNumberFormat="1" applyFont="1" applyFill="1" applyBorder="1" applyAlignment="1">
      <alignment horizontal="center" vertical="top"/>
    </xf>
    <xf numFmtId="0" fontId="6" fillId="0" borderId="2" xfId="0" applyFont="1" applyBorder="1" applyAlignment="1">
      <alignment horizontal="right" vertical="top"/>
    </xf>
    <xf numFmtId="9" fontId="6" fillId="0" borderId="2" xfId="2" applyFont="1" applyFill="1" applyBorder="1" applyAlignment="1">
      <alignment horizontal="center" vertical="top"/>
    </xf>
    <xf numFmtId="167" fontId="2" fillId="0" borderId="2" xfId="0" applyNumberFormat="1" applyFont="1" applyBorder="1" applyAlignment="1">
      <alignment horizontal="right" vertical="top"/>
    </xf>
    <xf numFmtId="0" fontId="3" fillId="4" borderId="2" xfId="0" quotePrefix="1" applyFont="1" applyFill="1" applyBorder="1" applyAlignment="1">
      <alignment horizontal="center" vertical="top"/>
    </xf>
    <xf numFmtId="0" fontId="4" fillId="0" borderId="7" xfId="0" applyFont="1" applyBorder="1" applyAlignment="1">
      <alignment horizontal="left" vertical="center" wrapText="1"/>
    </xf>
    <xf numFmtId="166" fontId="2" fillId="0" borderId="9" xfId="1" applyNumberFormat="1" applyFont="1" applyFill="1" applyBorder="1" applyAlignment="1">
      <alignment vertical="top"/>
    </xf>
    <xf numFmtId="0" fontId="2" fillId="0" borderId="9" xfId="0" applyFont="1" applyBorder="1" applyAlignment="1">
      <alignment horizontal="right" vertical="top"/>
    </xf>
    <xf numFmtId="9" fontId="2" fillId="0" borderId="9" xfId="2" applyFont="1" applyFill="1" applyBorder="1" applyAlignment="1">
      <alignment horizontal="center" vertical="top"/>
    </xf>
    <xf numFmtId="166" fontId="6" fillId="0" borderId="9" xfId="0" applyNumberFormat="1" applyFont="1" applyBorder="1" applyAlignment="1">
      <alignment vertical="top"/>
    </xf>
    <xf numFmtId="166" fontId="2" fillId="0" borderId="2" xfId="1" applyNumberFormat="1" applyFont="1" applyFill="1" applyBorder="1" applyAlignment="1">
      <alignment horizontal="right" vertical="top"/>
    </xf>
    <xf numFmtId="166" fontId="4" fillId="0" borderId="2" xfId="0" applyNumberFormat="1" applyFont="1" applyBorder="1"/>
    <xf numFmtId="0" fontId="3" fillId="7" borderId="2" xfId="0" quotePrefix="1" applyFont="1" applyFill="1" applyBorder="1" applyAlignment="1">
      <alignment horizontal="center" vertical="top"/>
    </xf>
    <xf numFmtId="1" fontId="4" fillId="0" borderId="2" xfId="0" applyNumberFormat="1" applyFont="1" applyBorder="1" applyAlignment="1">
      <alignment vertical="top"/>
    </xf>
    <xf numFmtId="0" fontId="3" fillId="2" borderId="2" xfId="0" quotePrefix="1" applyFont="1" applyFill="1" applyBorder="1" applyAlignment="1">
      <alignment horizontal="center" vertical="top"/>
    </xf>
    <xf numFmtId="0" fontId="3" fillId="2" borderId="2" xfId="0" applyFont="1" applyFill="1" applyBorder="1" applyAlignment="1">
      <alignment horizontal="left" vertical="center" wrapText="1"/>
    </xf>
    <xf numFmtId="166" fontId="2" fillId="2" borderId="2" xfId="1" applyNumberFormat="1" applyFont="1" applyFill="1" applyBorder="1" applyAlignment="1">
      <alignment vertical="top"/>
    </xf>
    <xf numFmtId="0" fontId="2" fillId="2" borderId="2" xfId="0" applyFont="1" applyFill="1" applyBorder="1" applyAlignment="1">
      <alignment horizontal="right" vertical="top"/>
    </xf>
    <xf numFmtId="9" fontId="2" fillId="2" borderId="2" xfId="2" applyFont="1" applyFill="1" applyBorder="1" applyAlignment="1">
      <alignment horizontal="center" vertical="top"/>
    </xf>
    <xf numFmtId="166" fontId="2" fillId="2" borderId="1" xfId="0" applyNumberFormat="1" applyFont="1" applyFill="1" applyBorder="1" applyAlignment="1">
      <alignment vertical="top"/>
    </xf>
    <xf numFmtId="166" fontId="3" fillId="0" borderId="2" xfId="1" applyNumberFormat="1" applyFont="1" applyFill="1" applyBorder="1" applyAlignment="1">
      <alignment vertical="top"/>
    </xf>
    <xf numFmtId="166" fontId="2" fillId="2" borderId="2" xfId="1" applyNumberFormat="1" applyFont="1" applyFill="1" applyBorder="1" applyAlignment="1">
      <alignment horizontal="right" vertical="top"/>
    </xf>
    <xf numFmtId="166" fontId="2" fillId="2" borderId="2" xfId="1" applyNumberFormat="1" applyFont="1" applyFill="1" applyBorder="1" applyAlignment="1">
      <alignment vertical="top" wrapText="1"/>
    </xf>
    <xf numFmtId="0" fontId="2" fillId="2" borderId="2" xfId="0" applyFont="1" applyFill="1" applyBorder="1" applyAlignment="1">
      <alignment horizontal="right" vertical="top" wrapText="1"/>
    </xf>
    <xf numFmtId="0" fontId="3" fillId="8" borderId="2" xfId="0" quotePrefix="1" applyFont="1" applyFill="1" applyBorder="1" applyAlignment="1">
      <alignment horizontal="center" vertical="top"/>
    </xf>
    <xf numFmtId="0" fontId="4" fillId="2" borderId="2" xfId="0" applyFont="1" applyFill="1" applyBorder="1" applyAlignment="1">
      <alignment horizontal="left" vertical="center" wrapText="1"/>
    </xf>
    <xf numFmtId="166" fontId="6" fillId="2" borderId="1" xfId="0" applyNumberFormat="1" applyFont="1" applyFill="1" applyBorder="1" applyAlignment="1">
      <alignment vertical="top"/>
    </xf>
    <xf numFmtId="0" fontId="7" fillId="0" borderId="0" xfId="0" applyFont="1" applyAlignment="1">
      <alignment wrapText="1"/>
    </xf>
    <xf numFmtId="9" fontId="3" fillId="0" borderId="0" xfId="2" applyFont="1" applyFill="1" applyAlignment="1">
      <alignment horizontal="center" vertical="top"/>
    </xf>
    <xf numFmtId="166" fontId="8" fillId="0" borderId="2" xfId="0" applyNumberFormat="1" applyFont="1" applyBorder="1" applyAlignment="1">
      <alignment vertical="top"/>
    </xf>
    <xf numFmtId="0" fontId="9" fillId="0" borderId="0" xfId="0" applyFont="1"/>
    <xf numFmtId="0" fontId="10" fillId="0" borderId="2" xfId="0" applyFont="1" applyBorder="1" applyAlignment="1">
      <alignment horizontal="left"/>
    </xf>
    <xf numFmtId="166" fontId="10" fillId="0" borderId="2" xfId="0" applyNumberFormat="1" applyFont="1" applyBorder="1" applyAlignment="1">
      <alignment vertical="top"/>
    </xf>
    <xf numFmtId="0" fontId="11" fillId="0" borderId="0" xfId="0" applyFont="1"/>
    <xf numFmtId="0" fontId="12" fillId="0" borderId="2" xfId="0" applyFont="1" applyBorder="1" applyAlignment="1">
      <alignment horizontal="left"/>
    </xf>
    <xf numFmtId="166" fontId="12" fillId="0" borderId="2" xfId="0" applyNumberFormat="1" applyFont="1" applyBorder="1" applyAlignment="1">
      <alignment vertical="top"/>
    </xf>
    <xf numFmtId="166" fontId="11" fillId="0" borderId="0" xfId="0" applyNumberFormat="1" applyFont="1"/>
    <xf numFmtId="0" fontId="12" fillId="0" borderId="0" xfId="0" applyFont="1" applyAlignment="1">
      <alignment horizontal="left"/>
    </xf>
    <xf numFmtId="166" fontId="12" fillId="0" borderId="0" xfId="0" applyNumberFormat="1" applyFont="1" applyAlignment="1">
      <alignment vertical="top"/>
    </xf>
    <xf numFmtId="43" fontId="12" fillId="0" borderId="2" xfId="0" applyNumberFormat="1" applyFont="1" applyBorder="1" applyAlignment="1">
      <alignment horizontal="left"/>
    </xf>
    <xf numFmtId="166" fontId="12" fillId="9" borderId="2" xfId="0" applyNumberFormat="1" applyFont="1" applyFill="1" applyBorder="1" applyAlignment="1">
      <alignment vertical="top"/>
    </xf>
    <xf numFmtId="3" fontId="5" fillId="0" borderId="0" xfId="0" applyNumberFormat="1" applyFont="1"/>
    <xf numFmtId="164" fontId="3" fillId="0" borderId="0" xfId="0" applyNumberFormat="1" applyFont="1" applyAlignment="1">
      <alignment vertical="top"/>
    </xf>
    <xf numFmtId="166" fontId="2" fillId="0" borderId="2" xfId="1" applyNumberFormat="1" applyFont="1" applyFill="1" applyBorder="1" applyAlignment="1">
      <alignment horizontal="center" vertical="top" wrapText="1"/>
    </xf>
    <xf numFmtId="0" fontId="3" fillId="2" borderId="2" xfId="0" applyFont="1" applyFill="1" applyBorder="1" applyAlignment="1">
      <alignment horizontal="left" vertical="top" wrapText="1"/>
    </xf>
    <xf numFmtId="167" fontId="2" fillId="2" borderId="2" xfId="0" applyNumberFormat="1" applyFont="1" applyFill="1" applyBorder="1" applyAlignment="1">
      <alignment horizontal="right" vertical="top"/>
    </xf>
    <xf numFmtId="166" fontId="2" fillId="0" borderId="2" xfId="0" applyNumberFormat="1" applyFont="1" applyBorder="1" applyAlignment="1">
      <alignment vertical="top"/>
    </xf>
    <xf numFmtId="166" fontId="2" fillId="2" borderId="8" xfId="1" applyNumberFormat="1" applyFont="1" applyFill="1" applyBorder="1" applyAlignment="1">
      <alignment horizontal="right" vertical="top"/>
    </xf>
    <xf numFmtId="0" fontId="3" fillId="2" borderId="2" xfId="0" applyFont="1" applyFill="1" applyBorder="1" applyAlignment="1">
      <alignment vertical="top"/>
    </xf>
    <xf numFmtId="0" fontId="3" fillId="2" borderId="0" xfId="0" applyFont="1" applyFill="1" applyAlignment="1">
      <alignment vertical="top"/>
    </xf>
    <xf numFmtId="166" fontId="3" fillId="2" borderId="2" xfId="0" applyNumberFormat="1" applyFont="1" applyFill="1" applyBorder="1" applyAlignment="1">
      <alignment vertical="top"/>
    </xf>
    <xf numFmtId="165" fontId="3" fillId="0" borderId="2" xfId="0" applyNumberFormat="1" applyFont="1" applyBorder="1" applyAlignment="1">
      <alignment horizontal="center" vertical="top"/>
    </xf>
    <xf numFmtId="165" fontId="3" fillId="0" borderId="2" xfId="0" applyNumberFormat="1" applyFont="1" applyBorder="1" applyAlignment="1">
      <alignment horizontal="center" vertical="top" wrapText="1"/>
    </xf>
    <xf numFmtId="164" fontId="3" fillId="0" borderId="2" xfId="0" applyNumberFormat="1" applyFont="1" applyBorder="1" applyAlignment="1">
      <alignment vertical="top"/>
    </xf>
    <xf numFmtId="0" fontId="3" fillId="2" borderId="2" xfId="0" applyFont="1" applyFill="1" applyBorder="1" applyAlignment="1">
      <alignment horizontal="center" vertical="top"/>
    </xf>
    <xf numFmtId="166" fontId="3" fillId="2" borderId="2" xfId="1" applyNumberFormat="1" applyFont="1" applyFill="1" applyBorder="1" applyAlignment="1">
      <alignment horizontal="center" vertical="top"/>
    </xf>
    <xf numFmtId="9" fontId="3" fillId="2" borderId="2" xfId="2" applyFont="1" applyFill="1" applyBorder="1" applyAlignment="1">
      <alignment horizontal="center" vertical="top"/>
    </xf>
    <xf numFmtId="0" fontId="2" fillId="2" borderId="2" xfId="0" applyFont="1" applyFill="1" applyBorder="1" applyAlignment="1">
      <alignment horizontal="left" vertical="top" wrapText="1"/>
    </xf>
    <xf numFmtId="0" fontId="3" fillId="2" borderId="2" xfId="0" applyFont="1" applyFill="1" applyBorder="1" applyAlignment="1">
      <alignment wrapText="1"/>
    </xf>
    <xf numFmtId="0" fontId="3" fillId="2" borderId="12" xfId="0" applyFont="1" applyFill="1" applyBorder="1" applyAlignment="1">
      <alignment horizontal="left" vertical="center" wrapText="1"/>
    </xf>
    <xf numFmtId="166" fontId="2" fillId="2" borderId="2" xfId="1" applyNumberFormat="1" applyFont="1" applyFill="1" applyBorder="1" applyAlignment="1">
      <alignment horizontal="center" vertical="top"/>
    </xf>
    <xf numFmtId="17" fontId="0" fillId="0" borderId="0" xfId="0" applyNumberFormat="1"/>
    <xf numFmtId="9" fontId="0" fillId="0" borderId="0" xfId="0" applyNumberFormat="1"/>
    <xf numFmtId="0" fontId="2" fillId="0" borderId="3" xfId="0" applyFont="1" applyBorder="1" applyAlignment="1">
      <alignment horizontal="left" vertical="top" wrapText="1"/>
    </xf>
    <xf numFmtId="9" fontId="3" fillId="0" borderId="0" xfId="0" applyNumberFormat="1" applyFont="1" applyAlignment="1">
      <alignment horizontal="center" vertical="top"/>
    </xf>
    <xf numFmtId="0" fontId="4" fillId="0" borderId="10" xfId="0" applyFont="1" applyBorder="1" applyAlignment="1">
      <alignment horizontal="right" vertical="top"/>
    </xf>
    <xf numFmtId="0" fontId="4" fillId="0" borderId="1" xfId="0" applyFont="1" applyBorder="1" applyAlignment="1">
      <alignment horizontal="right"/>
    </xf>
    <xf numFmtId="164" fontId="3" fillId="0" borderId="1" xfId="0" applyNumberFormat="1" applyFont="1" applyBorder="1" applyAlignment="1">
      <alignment horizontal="right" vertical="top"/>
    </xf>
    <xf numFmtId="167" fontId="3" fillId="0" borderId="1" xfId="0" applyNumberFormat="1" applyFont="1" applyBorder="1" applyAlignment="1">
      <alignment horizontal="right" vertical="top"/>
    </xf>
    <xf numFmtId="166" fontId="3" fillId="0" borderId="0" xfId="0" applyNumberFormat="1" applyFont="1" applyAlignment="1">
      <alignment horizontal="right" vertical="top"/>
    </xf>
    <xf numFmtId="0" fontId="4" fillId="0" borderId="10" xfId="0" applyFont="1" applyBorder="1" applyAlignment="1">
      <alignment horizontal="right"/>
    </xf>
    <xf numFmtId="0" fontId="4" fillId="0" borderId="1" xfId="0" applyFont="1" applyBorder="1" applyAlignment="1">
      <alignment horizontal="right" vertical="top"/>
    </xf>
    <xf numFmtId="166" fontId="4" fillId="0" borderId="2" xfId="0" applyNumberFormat="1" applyFont="1" applyBorder="1" applyAlignment="1">
      <alignment horizontal="right" vertical="top"/>
    </xf>
    <xf numFmtId="166" fontId="4" fillId="0" borderId="0" xfId="0" applyNumberFormat="1" applyFont="1" applyAlignment="1">
      <alignment horizontal="right" vertical="top"/>
    </xf>
    <xf numFmtId="0" fontId="3" fillId="0" borderId="10" xfId="0" applyFont="1" applyBorder="1" applyAlignment="1">
      <alignment horizontal="right" vertical="top" wrapText="1"/>
    </xf>
    <xf numFmtId="0" fontId="4" fillId="0" borderId="7" xfId="0" applyFont="1" applyBorder="1" applyAlignment="1">
      <alignment horizontal="right" vertical="top"/>
    </xf>
    <xf numFmtId="0" fontId="4" fillId="0" borderId="10" xfId="0" applyFont="1" applyBorder="1" applyAlignment="1">
      <alignment horizontal="right" wrapText="1"/>
    </xf>
    <xf numFmtId="166" fontId="2" fillId="0" borderId="1" xfId="0" applyNumberFormat="1" applyFont="1" applyBorder="1" applyAlignment="1">
      <alignment horizontal="right" vertical="top"/>
    </xf>
    <xf numFmtId="0" fontId="6" fillId="0" borderId="10" xfId="0" applyFont="1" applyBorder="1" applyAlignment="1">
      <alignment horizontal="right" vertical="top" wrapText="1"/>
    </xf>
    <xf numFmtId="166" fontId="2" fillId="0" borderId="6" xfId="0" applyNumberFormat="1" applyFont="1" applyBorder="1" applyAlignment="1">
      <alignment horizontal="right" vertical="top"/>
    </xf>
    <xf numFmtId="166" fontId="2" fillId="0" borderId="2" xfId="0" applyNumberFormat="1" applyFont="1" applyBorder="1" applyAlignment="1">
      <alignment horizontal="right" vertical="top"/>
    </xf>
    <xf numFmtId="166" fontId="6" fillId="0" borderId="0" xfId="0" applyNumberFormat="1" applyFont="1" applyAlignment="1">
      <alignment horizontal="right" vertical="top"/>
    </xf>
    <xf numFmtId="0" fontId="6" fillId="0" borderId="9" xfId="0" applyFont="1" applyBorder="1" applyAlignment="1">
      <alignment horizontal="right" vertical="top" wrapText="1"/>
    </xf>
    <xf numFmtId="0" fontId="4" fillId="0" borderId="10" xfId="0" applyFont="1" applyBorder="1" applyAlignment="1">
      <alignment horizontal="right" vertical="center" wrapText="1"/>
    </xf>
    <xf numFmtId="166" fontId="2" fillId="2" borderId="1" xfId="0" applyNumberFormat="1" applyFont="1" applyFill="1" applyBorder="1" applyAlignment="1">
      <alignment horizontal="right" vertical="top"/>
    </xf>
    <xf numFmtId="166" fontId="2" fillId="0" borderId="1" xfId="0" applyNumberFormat="1" applyFont="1" applyBorder="1" applyAlignment="1">
      <alignment horizontal="right"/>
    </xf>
    <xf numFmtId="166" fontId="6" fillId="0" borderId="9" xfId="0" applyNumberFormat="1" applyFont="1" applyBorder="1" applyAlignment="1">
      <alignment horizontal="right" vertical="top"/>
    </xf>
    <xf numFmtId="166" fontId="6" fillId="0" borderId="10" xfId="0" applyNumberFormat="1" applyFont="1" applyBorder="1" applyAlignment="1">
      <alignment horizontal="right" vertical="top"/>
    </xf>
    <xf numFmtId="166" fontId="6" fillId="0" borderId="2" xfId="0" applyNumberFormat="1" applyFont="1" applyBorder="1" applyAlignment="1">
      <alignment horizontal="right" vertical="top"/>
    </xf>
    <xf numFmtId="165" fontId="2" fillId="2" borderId="1" xfId="0" applyNumberFormat="1" applyFont="1" applyFill="1" applyBorder="1" applyAlignment="1">
      <alignment horizontal="right" vertical="top" wrapText="1"/>
    </xf>
    <xf numFmtId="166" fontId="4" fillId="0" borderId="2" xfId="0" applyNumberFormat="1" applyFont="1" applyBorder="1" applyAlignment="1">
      <alignment horizontal="right"/>
    </xf>
    <xf numFmtId="166" fontId="8" fillId="0" borderId="2" xfId="0" applyNumberFormat="1" applyFont="1" applyBorder="1" applyAlignment="1">
      <alignment horizontal="right" vertical="top"/>
    </xf>
    <xf numFmtId="166" fontId="10" fillId="0" borderId="2" xfId="0" applyNumberFormat="1" applyFont="1" applyBorder="1" applyAlignment="1">
      <alignment horizontal="right" vertical="top"/>
    </xf>
    <xf numFmtId="166" fontId="12" fillId="0" borderId="2" xfId="0" applyNumberFormat="1" applyFont="1" applyBorder="1" applyAlignment="1">
      <alignment horizontal="right" vertical="top"/>
    </xf>
    <xf numFmtId="166" fontId="12" fillId="0" borderId="0" xfId="0" applyNumberFormat="1" applyFont="1" applyAlignment="1">
      <alignment horizontal="right" vertical="top"/>
    </xf>
    <xf numFmtId="166" fontId="3" fillId="0" borderId="0" xfId="0" applyNumberFormat="1" applyFont="1" applyAlignment="1">
      <alignment horizontal="right" wrapText="1"/>
    </xf>
    <xf numFmtId="0" fontId="3" fillId="0" borderId="0" xfId="0" applyFont="1" applyAlignment="1">
      <alignment horizontal="right" vertical="center" wrapText="1"/>
    </xf>
    <xf numFmtId="164" fontId="3" fillId="0" borderId="0" xfId="0" applyNumberFormat="1" applyFont="1" applyAlignment="1">
      <alignment horizontal="right" vertical="top"/>
    </xf>
    <xf numFmtId="166" fontId="3" fillId="0" borderId="0" xfId="1" applyNumberFormat="1" applyFont="1" applyFill="1" applyAlignment="1">
      <alignment horizontal="right" vertical="top"/>
    </xf>
    <xf numFmtId="166" fontId="3" fillId="2" borderId="2" xfId="1" applyNumberFormat="1" applyFont="1" applyFill="1" applyBorder="1" applyAlignment="1">
      <alignment horizontal="right" vertical="top"/>
    </xf>
    <xf numFmtId="0" fontId="4" fillId="2" borderId="2" xfId="0" applyFont="1" applyFill="1" applyBorder="1" applyAlignment="1">
      <alignment vertical="top"/>
    </xf>
    <xf numFmtId="0" fontId="4" fillId="2" borderId="0" xfId="0" applyFont="1" applyFill="1" applyAlignment="1">
      <alignment vertical="top"/>
    </xf>
    <xf numFmtId="0" fontId="4" fillId="2" borderId="0" xfId="0" applyFont="1" applyFill="1" applyAlignment="1">
      <alignment wrapText="1"/>
    </xf>
    <xf numFmtId="166" fontId="4" fillId="2" borderId="0" xfId="0" applyNumberFormat="1" applyFont="1" applyFill="1" applyAlignment="1">
      <alignment horizontal="center" vertical="top"/>
    </xf>
    <xf numFmtId="0" fontId="4" fillId="2" borderId="2" xfId="0" applyFont="1" applyFill="1" applyBorder="1" applyAlignment="1">
      <alignment horizontal="left" vertical="top"/>
    </xf>
    <xf numFmtId="0" fontId="3" fillId="2" borderId="1" xfId="0" applyFont="1" applyFill="1" applyBorder="1" applyAlignment="1">
      <alignment wrapText="1"/>
    </xf>
    <xf numFmtId="0" fontId="3" fillId="2" borderId="10" xfId="0" applyFont="1" applyFill="1" applyBorder="1" applyAlignment="1">
      <alignment vertical="top" wrapText="1"/>
    </xf>
    <xf numFmtId="0" fontId="4" fillId="2" borderId="2" xfId="0" applyFont="1" applyFill="1" applyBorder="1" applyAlignment="1">
      <alignment wrapText="1"/>
    </xf>
    <xf numFmtId="0" fontId="5" fillId="2" borderId="2" xfId="0" applyFont="1" applyFill="1" applyBorder="1" applyAlignment="1">
      <alignment horizontal="center" vertical="top"/>
    </xf>
    <xf numFmtId="0" fontId="5" fillId="2" borderId="2" xfId="0" applyFont="1" applyFill="1" applyBorder="1" applyAlignment="1">
      <alignment horizontal="center" vertical="top" wrapText="1"/>
    </xf>
    <xf numFmtId="0" fontId="2" fillId="2" borderId="1" xfId="0" applyFont="1" applyFill="1" applyBorder="1" applyAlignment="1">
      <alignment horizontal="left" vertical="top" wrapText="1"/>
    </xf>
    <xf numFmtId="0" fontId="3" fillId="2" borderId="10" xfId="0" applyFont="1" applyFill="1" applyBorder="1" applyAlignment="1">
      <alignment wrapText="1"/>
    </xf>
    <xf numFmtId="166" fontId="3" fillId="2" borderId="10" xfId="1" applyNumberFormat="1" applyFont="1" applyFill="1" applyBorder="1" applyAlignment="1">
      <alignment horizontal="center" vertical="top"/>
    </xf>
    <xf numFmtId="0" fontId="3" fillId="2" borderId="10" xfId="0" applyFont="1" applyFill="1" applyBorder="1" applyAlignment="1">
      <alignment horizontal="right" vertical="top"/>
    </xf>
    <xf numFmtId="2" fontId="3" fillId="2" borderId="2" xfId="0" quotePrefix="1" applyNumberFormat="1" applyFont="1" applyFill="1" applyBorder="1" applyAlignment="1">
      <alignment horizontal="center" vertical="top"/>
    </xf>
    <xf numFmtId="166" fontId="3" fillId="3" borderId="2" xfId="1" applyNumberFormat="1" applyFont="1" applyFill="1" applyBorder="1" applyAlignment="1">
      <alignment horizontal="center" vertical="top"/>
    </xf>
    <xf numFmtId="166" fontId="3" fillId="0" borderId="2" xfId="1" applyNumberFormat="1" applyFont="1" applyFill="1" applyBorder="1" applyAlignment="1">
      <alignment horizontal="center"/>
    </xf>
    <xf numFmtId="0" fontId="3" fillId="0" borderId="2" xfId="0" applyFont="1" applyBorder="1" applyAlignment="1">
      <alignment horizontal="right"/>
    </xf>
    <xf numFmtId="9" fontId="3" fillId="0" borderId="2" xfId="2" applyFont="1" applyFill="1" applyBorder="1" applyAlignment="1">
      <alignment horizontal="center"/>
    </xf>
    <xf numFmtId="164" fontId="3" fillId="0" borderId="2" xfId="0" applyNumberFormat="1" applyFont="1" applyBorder="1"/>
    <xf numFmtId="167" fontId="3" fillId="0" borderId="1" xfId="0" applyNumberFormat="1" applyFont="1" applyBorder="1" applyAlignment="1">
      <alignment horizontal="right"/>
    </xf>
    <xf numFmtId="0" fontId="3" fillId="2" borderId="2" xfId="0" applyFont="1" applyFill="1" applyBorder="1" applyAlignment="1">
      <alignment horizontal="center" vertical="center"/>
    </xf>
    <xf numFmtId="2" fontId="3" fillId="0" borderId="4" xfId="0" quotePrefix="1" applyNumberFormat="1" applyFont="1" applyBorder="1" applyAlignment="1">
      <alignment horizontal="center" vertical="top"/>
    </xf>
    <xf numFmtId="0" fontId="3" fillId="0" borderId="1" xfId="0" applyFont="1" applyBorder="1" applyAlignment="1">
      <alignment horizontal="left" vertical="center" wrapText="1"/>
    </xf>
    <xf numFmtId="0" fontId="4" fillId="0" borderId="2" xfId="0" applyFont="1" applyBorder="1"/>
    <xf numFmtId="167" fontId="3" fillId="0" borderId="0" xfId="0" applyNumberFormat="1" applyFont="1"/>
    <xf numFmtId="0" fontId="2" fillId="0" borderId="0" xfId="0" applyFont="1" applyAlignment="1">
      <alignment wrapText="1"/>
    </xf>
    <xf numFmtId="166" fontId="2" fillId="0" borderId="2" xfId="1" applyNumberFormat="1" applyFont="1" applyFill="1" applyBorder="1"/>
    <xf numFmtId="0" fontId="2" fillId="0" borderId="0" xfId="0" applyFont="1" applyAlignment="1">
      <alignment vertical="top"/>
    </xf>
    <xf numFmtId="0" fontId="2" fillId="0" borderId="0" xfId="0" applyFont="1"/>
    <xf numFmtId="166" fontId="2" fillId="0" borderId="0" xfId="0" applyNumberFormat="1" applyFont="1"/>
    <xf numFmtId="0" fontId="2" fillId="0" borderId="2" xfId="0" applyFont="1" applyBorder="1" applyAlignment="1">
      <alignment vertical="top"/>
    </xf>
    <xf numFmtId="0" fontId="6" fillId="0" borderId="0" xfId="0" applyFont="1"/>
    <xf numFmtId="0" fontId="6" fillId="0" borderId="0" xfId="0" applyFont="1" applyAlignment="1">
      <alignment horizontal="left"/>
    </xf>
    <xf numFmtId="2" fontId="2" fillId="0" borderId="0" xfId="0" applyNumberFormat="1" applyFont="1" applyAlignment="1">
      <alignment vertical="top"/>
    </xf>
    <xf numFmtId="43" fontId="2" fillId="0" borderId="0" xfId="1" applyFont="1" applyFill="1" applyAlignment="1">
      <alignment vertical="top"/>
    </xf>
    <xf numFmtId="43" fontId="2" fillId="0" borderId="0" xfId="1" applyFont="1" applyFill="1" applyAlignment="1">
      <alignment horizontal="left" vertical="top"/>
    </xf>
    <xf numFmtId="43" fontId="2" fillId="0" borderId="0" xfId="1" applyFont="1" applyFill="1" applyAlignment="1">
      <alignment horizontal="center" vertical="top"/>
    </xf>
    <xf numFmtId="43" fontId="2" fillId="0" borderId="2" xfId="1" applyFont="1" applyFill="1" applyBorder="1" applyAlignment="1">
      <alignment horizontal="center" vertical="top"/>
    </xf>
    <xf numFmtId="43" fontId="2" fillId="0" borderId="2" xfId="1" applyFont="1" applyFill="1" applyBorder="1" applyAlignment="1">
      <alignment vertical="top"/>
    </xf>
    <xf numFmtId="0" fontId="2" fillId="2" borderId="0" xfId="0" applyFont="1" applyFill="1" applyAlignment="1">
      <alignment vertical="top"/>
    </xf>
    <xf numFmtId="166" fontId="2" fillId="2" borderId="0" xfId="1" applyNumberFormat="1" applyFont="1" applyFill="1" applyBorder="1"/>
    <xf numFmtId="0" fontId="6" fillId="9" borderId="10" xfId="0" applyFont="1" applyFill="1" applyBorder="1" applyAlignment="1">
      <alignment horizontal="left"/>
    </xf>
    <xf numFmtId="43" fontId="6" fillId="9" borderId="10" xfId="1" applyFont="1" applyFill="1" applyBorder="1" applyAlignment="1">
      <alignment horizontal="left" vertical="top"/>
    </xf>
    <xf numFmtId="0" fontId="6" fillId="9" borderId="10" xfId="0" applyFont="1" applyFill="1" applyBorder="1" applyAlignment="1">
      <alignment horizontal="left" vertical="top"/>
    </xf>
    <xf numFmtId="0" fontId="6" fillId="9" borderId="2" xfId="0" applyFont="1" applyFill="1" applyBorder="1" applyAlignment="1">
      <alignment wrapText="1"/>
    </xf>
    <xf numFmtId="43" fontId="18" fillId="9" borderId="2" xfId="1" applyFont="1" applyFill="1" applyBorder="1" applyAlignment="1">
      <alignment horizontal="center" vertical="top"/>
    </xf>
    <xf numFmtId="0" fontId="18" fillId="9" borderId="2" xfId="0" applyFont="1" applyFill="1" applyBorder="1" applyAlignment="1">
      <alignment horizontal="center" vertical="top"/>
    </xf>
    <xf numFmtId="0" fontId="18" fillId="9" borderId="2" xfId="0" applyFont="1" applyFill="1" applyBorder="1" applyAlignment="1">
      <alignment horizontal="center" vertical="top" wrapText="1"/>
    </xf>
    <xf numFmtId="43" fontId="6" fillId="10" borderId="2" xfId="1" applyFont="1" applyFill="1" applyBorder="1" applyAlignment="1">
      <alignment vertical="top"/>
    </xf>
    <xf numFmtId="166" fontId="6" fillId="10" borderId="2" xfId="0" applyNumberFormat="1" applyFont="1" applyFill="1" applyBorder="1" applyAlignment="1">
      <alignment vertical="top"/>
    </xf>
    <xf numFmtId="0" fontId="2" fillId="0" borderId="2" xfId="0" applyFont="1" applyBorder="1" applyAlignment="1">
      <alignment horizontal="left" vertical="top" wrapText="1" indent="1"/>
    </xf>
    <xf numFmtId="0" fontId="6" fillId="2" borderId="0" xfId="0" applyFont="1" applyFill="1" applyAlignment="1">
      <alignment horizontal="left"/>
    </xf>
    <xf numFmtId="166" fontId="6" fillId="2" borderId="0" xfId="0" applyNumberFormat="1" applyFont="1" applyFill="1" applyAlignment="1">
      <alignment vertical="top"/>
    </xf>
    <xf numFmtId="0" fontId="2" fillId="2" borderId="0" xfId="0" applyFont="1" applyFill="1" applyAlignment="1">
      <alignment horizontal="left" vertical="top" wrapText="1"/>
    </xf>
    <xf numFmtId="43" fontId="2" fillId="2" borderId="0" xfId="1" applyFont="1" applyFill="1" applyBorder="1" applyAlignment="1">
      <alignment horizontal="center" vertical="top"/>
    </xf>
    <xf numFmtId="9" fontId="2" fillId="2" borderId="0" xfId="2" applyFont="1" applyFill="1" applyBorder="1" applyAlignment="1">
      <alignment horizontal="center" vertical="top"/>
    </xf>
    <xf numFmtId="0" fontId="6" fillId="9" borderId="17" xfId="0" applyFont="1" applyFill="1" applyBorder="1" applyAlignment="1">
      <alignment horizontal="left" vertical="top"/>
    </xf>
    <xf numFmtId="0" fontId="6" fillId="9" borderId="18" xfId="0" applyFont="1" applyFill="1" applyBorder="1" applyAlignment="1">
      <alignment horizontal="left"/>
    </xf>
    <xf numFmtId="43" fontId="6" fillId="9" borderId="18" xfId="1" applyFont="1" applyFill="1" applyBorder="1" applyAlignment="1">
      <alignment horizontal="left" vertical="top"/>
    </xf>
    <xf numFmtId="0" fontId="6" fillId="9" borderId="18" xfId="0" applyFont="1" applyFill="1" applyBorder="1" applyAlignment="1">
      <alignment horizontal="left" vertical="top"/>
    </xf>
    <xf numFmtId="0" fontId="6" fillId="9" borderId="3" xfId="0" applyFont="1" applyFill="1" applyBorder="1" applyAlignment="1">
      <alignment horizontal="left" vertical="top"/>
    </xf>
    <xf numFmtId="0" fontId="2" fillId="0" borderId="3" xfId="0" applyFont="1" applyBorder="1" applyAlignment="1">
      <alignment horizontal="center" vertical="top"/>
    </xf>
    <xf numFmtId="9" fontId="2" fillId="0" borderId="0" xfId="0" applyNumberFormat="1" applyFont="1" applyAlignment="1">
      <alignment horizontal="center" vertical="top"/>
    </xf>
    <xf numFmtId="0" fontId="6" fillId="2" borderId="25" xfId="0" applyFont="1" applyFill="1" applyBorder="1" applyAlignment="1">
      <alignment horizontal="center" vertical="top"/>
    </xf>
    <xf numFmtId="0" fontId="6" fillId="9" borderId="24" xfId="0" applyFont="1" applyFill="1" applyBorder="1" applyAlignment="1">
      <alignment horizontal="left" vertical="top"/>
    </xf>
    <xf numFmtId="0" fontId="2" fillId="0" borderId="3" xfId="0" applyFont="1" applyBorder="1" applyAlignment="1">
      <alignment horizontal="left" vertical="top"/>
    </xf>
    <xf numFmtId="0" fontId="2" fillId="0" borderId="3" xfId="0" applyFont="1" applyBorder="1" applyAlignment="1">
      <alignment horizontal="left" vertical="top" indent="1"/>
    </xf>
    <xf numFmtId="0" fontId="2" fillId="2" borderId="24" xfId="0" applyFont="1" applyFill="1" applyBorder="1" applyAlignment="1">
      <alignment horizontal="left" vertical="top"/>
    </xf>
    <xf numFmtId="0" fontId="6" fillId="0" borderId="25" xfId="0" applyFont="1" applyBorder="1" applyAlignment="1">
      <alignment horizontal="center" vertical="top"/>
    </xf>
    <xf numFmtId="0" fontId="20" fillId="11" borderId="27" xfId="0" applyFont="1" applyFill="1" applyBorder="1" applyAlignment="1">
      <alignment horizontal="left"/>
    </xf>
    <xf numFmtId="43" fontId="20" fillId="11" borderId="27" xfId="1" applyFont="1" applyFill="1" applyBorder="1" applyAlignment="1">
      <alignment vertical="top"/>
    </xf>
    <xf numFmtId="0" fontId="15" fillId="0" borderId="0" xfId="0" applyFont="1" applyAlignment="1">
      <alignment wrapText="1"/>
    </xf>
    <xf numFmtId="0" fontId="15" fillId="0" borderId="13" xfId="0" applyFont="1" applyBorder="1" applyAlignment="1">
      <alignment wrapText="1"/>
    </xf>
    <xf numFmtId="15" fontId="2" fillId="0" borderId="0" xfId="1" applyNumberFormat="1" applyFont="1" applyFill="1" applyAlignment="1">
      <alignment horizontal="center" vertical="top"/>
    </xf>
    <xf numFmtId="0" fontId="22" fillId="0" borderId="0" xfId="0" applyFont="1" applyAlignment="1">
      <alignment vertical="top"/>
    </xf>
    <xf numFmtId="2" fontId="21" fillId="0" borderId="0" xfId="0" applyNumberFormat="1" applyFont="1"/>
    <xf numFmtId="43" fontId="2" fillId="0" borderId="2" xfId="0" applyNumberFormat="1" applyFont="1" applyBorder="1" applyAlignment="1">
      <alignment vertical="top"/>
    </xf>
    <xf numFmtId="2" fontId="2" fillId="0" borderId="3" xfId="0" applyNumberFormat="1" applyFont="1" applyBorder="1" applyAlignment="1">
      <alignment horizontal="center" vertical="top"/>
    </xf>
    <xf numFmtId="0" fontId="17" fillId="0" borderId="0" xfId="0" applyFont="1" applyAlignment="1">
      <alignment horizontal="justify" vertical="center"/>
    </xf>
    <xf numFmtId="0" fontId="20" fillId="11" borderId="27" xfId="0" applyFont="1" applyFill="1" applyBorder="1" applyAlignment="1">
      <alignment horizontal="left" vertical="top"/>
    </xf>
    <xf numFmtId="2" fontId="2" fillId="0" borderId="2" xfId="0" applyNumberFormat="1" applyFont="1" applyBorder="1" applyAlignment="1">
      <alignment horizontal="right" vertical="top"/>
    </xf>
    <xf numFmtId="164" fontId="2" fillId="0" borderId="0" xfId="0" applyNumberFormat="1" applyFont="1"/>
    <xf numFmtId="166" fontId="2" fillId="0" borderId="1" xfId="1" applyNumberFormat="1" applyFont="1" applyFill="1" applyBorder="1"/>
    <xf numFmtId="166" fontId="6" fillId="10" borderId="1" xfId="0" applyNumberFormat="1" applyFont="1" applyFill="1" applyBorder="1" applyAlignment="1">
      <alignment vertical="top"/>
    </xf>
    <xf numFmtId="43" fontId="6" fillId="2" borderId="2" xfId="1" applyFont="1" applyFill="1" applyBorder="1" applyAlignment="1">
      <alignment vertical="top"/>
    </xf>
    <xf numFmtId="43" fontId="2" fillId="2" borderId="2" xfId="1" applyFont="1" applyFill="1" applyBorder="1" applyAlignment="1">
      <alignment vertical="top"/>
    </xf>
    <xf numFmtId="43" fontId="6" fillId="0" borderId="2" xfId="1" applyFont="1" applyFill="1" applyBorder="1" applyAlignment="1">
      <alignment vertical="top"/>
    </xf>
    <xf numFmtId="0" fontId="6" fillId="9" borderId="2" xfId="0" applyFont="1" applyFill="1" applyBorder="1" applyAlignment="1">
      <alignment horizontal="center" vertical="center"/>
    </xf>
    <xf numFmtId="43" fontId="2" fillId="0" borderId="1" xfId="1" applyFont="1" applyFill="1" applyBorder="1" applyAlignment="1">
      <alignment vertical="top"/>
    </xf>
    <xf numFmtId="43" fontId="6" fillId="10" borderId="1" xfId="1" applyFont="1" applyFill="1" applyBorder="1" applyAlignment="1">
      <alignment vertical="top"/>
    </xf>
    <xf numFmtId="0" fontId="6" fillId="0" borderId="0" xfId="0" applyFont="1" applyAlignment="1">
      <alignment vertical="top"/>
    </xf>
    <xf numFmtId="0" fontId="6" fillId="0" borderId="0" xfId="0" applyFont="1" applyAlignment="1">
      <alignment horizontal="center" vertical="top"/>
    </xf>
    <xf numFmtId="166" fontId="20" fillId="0" borderId="0" xfId="0" applyNumberFormat="1" applyFont="1" applyAlignment="1">
      <alignment vertical="top"/>
    </xf>
    <xf numFmtId="0" fontId="2" fillId="0" borderId="0" xfId="0" applyFont="1" applyAlignment="1">
      <alignment horizontal="center" vertical="center" wrapText="1"/>
    </xf>
    <xf numFmtId="0" fontId="23" fillId="0" borderId="2" xfId="0" applyFont="1" applyBorder="1" applyAlignment="1">
      <alignment wrapText="1"/>
    </xf>
    <xf numFmtId="43" fontId="2" fillId="0" borderId="5" xfId="1" applyFont="1" applyFill="1" applyBorder="1" applyAlignment="1">
      <alignment vertical="top"/>
    </xf>
    <xf numFmtId="0" fontId="6" fillId="9" borderId="1" xfId="0" applyFont="1" applyFill="1" applyBorder="1" applyAlignment="1">
      <alignment horizontal="center" vertical="center"/>
    </xf>
    <xf numFmtId="166" fontId="2" fillId="0" borderId="7" xfId="1" applyNumberFormat="1" applyFont="1" applyFill="1" applyBorder="1"/>
    <xf numFmtId="0" fontId="11" fillId="2" borderId="0" xfId="0" applyFont="1" applyFill="1"/>
    <xf numFmtId="0" fontId="11" fillId="0" borderId="37" xfId="0" applyFont="1" applyBorder="1" applyAlignment="1">
      <alignment horizontal="left" vertical="center"/>
    </xf>
    <xf numFmtId="0" fontId="11" fillId="0" borderId="45" xfId="0" applyFont="1" applyBorder="1" applyAlignment="1">
      <alignment horizontal="center" vertical="center"/>
    </xf>
    <xf numFmtId="3" fontId="11" fillId="0" borderId="45" xfId="0" applyNumberFormat="1" applyFont="1" applyBorder="1" applyAlignment="1">
      <alignment horizontal="center" vertical="center"/>
    </xf>
    <xf numFmtId="0" fontId="11" fillId="0" borderId="37" xfId="0" applyFont="1" applyBorder="1" applyAlignment="1">
      <alignment horizontal="center" vertical="center"/>
    </xf>
    <xf numFmtId="3" fontId="11" fillId="0" borderId="45" xfId="0" applyNumberFormat="1" applyFont="1" applyBorder="1" applyAlignment="1">
      <alignment horizontal="center"/>
    </xf>
    <xf numFmtId="3" fontId="11" fillId="0" borderId="37" xfId="0" applyNumberFormat="1" applyFont="1" applyBorder="1" applyAlignment="1">
      <alignment horizontal="center" vertical="center"/>
    </xf>
    <xf numFmtId="3" fontId="11" fillId="0" borderId="0" xfId="0" applyNumberFormat="1" applyFont="1"/>
    <xf numFmtId="0" fontId="16" fillId="0" borderId="0" xfId="0" applyFont="1" applyAlignment="1">
      <alignment horizontal="center"/>
    </xf>
    <xf numFmtId="0" fontId="24" fillId="9" borderId="35" xfId="0" applyFont="1" applyFill="1" applyBorder="1" applyAlignment="1">
      <alignment horizontal="left" vertical="center"/>
    </xf>
    <xf numFmtId="3" fontId="24" fillId="9" borderId="16" xfId="0" applyNumberFormat="1" applyFont="1" applyFill="1" applyBorder="1" applyAlignment="1">
      <alignment horizontal="center" vertical="center"/>
    </xf>
    <xf numFmtId="3" fontId="24" fillId="9" borderId="16" xfId="0" applyNumberFormat="1" applyFont="1" applyFill="1" applyBorder="1" applyAlignment="1">
      <alignment horizontal="left" vertical="center"/>
    </xf>
    <xf numFmtId="0" fontId="25" fillId="9" borderId="37" xfId="0" applyFont="1" applyFill="1" applyBorder="1" applyAlignment="1">
      <alignment horizontal="left" vertical="center"/>
    </xf>
    <xf numFmtId="0" fontId="11" fillId="9" borderId="45" xfId="0" applyFont="1" applyFill="1" applyBorder="1" applyAlignment="1">
      <alignment horizontal="center" vertical="center"/>
    </xf>
    <xf numFmtId="3" fontId="11" fillId="9" borderId="45" xfId="0" applyNumberFormat="1" applyFont="1" applyFill="1" applyBorder="1" applyAlignment="1">
      <alignment horizontal="left" vertical="center"/>
    </xf>
    <xf numFmtId="0" fontId="24" fillId="9" borderId="37" xfId="0" applyFont="1" applyFill="1" applyBorder="1" applyAlignment="1">
      <alignment horizontal="left" vertical="center"/>
    </xf>
    <xf numFmtId="3" fontId="11" fillId="9" borderId="45" xfId="0" applyNumberFormat="1" applyFont="1" applyFill="1" applyBorder="1" applyAlignment="1">
      <alignment horizontal="center" vertical="center"/>
    </xf>
    <xf numFmtId="0" fontId="25" fillId="9" borderId="45" xfId="0" applyFont="1" applyFill="1" applyBorder="1" applyAlignment="1">
      <alignment horizontal="left" vertical="center"/>
    </xf>
    <xf numFmtId="3" fontId="25" fillId="9" borderId="45" xfId="0" applyNumberFormat="1" applyFont="1" applyFill="1" applyBorder="1" applyAlignment="1">
      <alignment horizontal="left" vertical="center"/>
    </xf>
    <xf numFmtId="3" fontId="24" fillId="9" borderId="45" xfId="0" applyNumberFormat="1" applyFont="1" applyFill="1" applyBorder="1" applyAlignment="1">
      <alignment horizontal="center" vertical="center"/>
    </xf>
    <xf numFmtId="0" fontId="11" fillId="9" borderId="37" xfId="0" applyFont="1" applyFill="1" applyBorder="1" applyAlignment="1">
      <alignment horizontal="center" vertical="center"/>
    </xf>
    <xf numFmtId="0" fontId="25" fillId="11" borderId="37" xfId="0" applyFont="1" applyFill="1" applyBorder="1" applyAlignment="1">
      <alignment horizontal="left" vertical="center"/>
    </xf>
    <xf numFmtId="0" fontId="25" fillId="11" borderId="45" xfId="0" applyFont="1" applyFill="1" applyBorder="1" applyAlignment="1">
      <alignment horizontal="left" vertical="center"/>
    </xf>
    <xf numFmtId="3" fontId="25" fillId="11" borderId="45" xfId="0" applyNumberFormat="1" applyFont="1" applyFill="1" applyBorder="1" applyAlignment="1">
      <alignment horizontal="left" vertical="center"/>
    </xf>
    <xf numFmtId="43" fontId="6" fillId="9" borderId="46" xfId="1" applyFont="1" applyFill="1" applyBorder="1" applyAlignment="1">
      <alignment horizontal="left" vertical="top"/>
    </xf>
    <xf numFmtId="43" fontId="6" fillId="9" borderId="2" xfId="1" applyFont="1" applyFill="1" applyBorder="1" applyAlignment="1">
      <alignment horizontal="center" vertical="top"/>
    </xf>
    <xf numFmtId="43" fontId="6" fillId="2" borderId="13" xfId="1" applyFont="1" applyFill="1" applyBorder="1" applyAlignment="1">
      <alignment vertical="top"/>
    </xf>
    <xf numFmtId="43" fontId="6" fillId="9" borderId="8" xfId="1" applyFont="1" applyFill="1" applyBorder="1" applyAlignment="1">
      <alignment horizontal="left" vertical="top"/>
    </xf>
    <xf numFmtId="43" fontId="2" fillId="2" borderId="13" xfId="1" applyFont="1" applyFill="1" applyBorder="1" applyAlignment="1">
      <alignment vertical="top"/>
    </xf>
    <xf numFmtId="43" fontId="6" fillId="0" borderId="13" xfId="1" applyFont="1" applyFill="1" applyBorder="1" applyAlignment="1">
      <alignment vertical="top"/>
    </xf>
    <xf numFmtId="43" fontId="20" fillId="11" borderId="43" xfId="1" applyFont="1" applyFill="1" applyBorder="1" applyAlignment="1">
      <alignment vertical="top"/>
    </xf>
    <xf numFmtId="2" fontId="6" fillId="9" borderId="2" xfId="0" applyNumberFormat="1" applyFont="1" applyFill="1" applyBorder="1" applyAlignment="1">
      <alignment horizontal="center" vertical="center"/>
    </xf>
    <xf numFmtId="2" fontId="2" fillId="0" borderId="2" xfId="1" applyNumberFormat="1" applyFont="1" applyFill="1" applyBorder="1" applyAlignment="1">
      <alignment vertical="top"/>
    </xf>
    <xf numFmtId="2" fontId="6" fillId="2" borderId="47" xfId="0" applyNumberFormat="1" applyFont="1" applyFill="1" applyBorder="1" applyAlignment="1">
      <alignment vertical="top"/>
    </xf>
    <xf numFmtId="166" fontId="6" fillId="10" borderId="2" xfId="1" applyNumberFormat="1" applyFont="1" applyFill="1" applyBorder="1" applyAlignment="1">
      <alignment vertical="top"/>
    </xf>
    <xf numFmtId="2" fontId="2" fillId="2" borderId="47" xfId="1" applyNumberFormat="1" applyFont="1" applyFill="1" applyBorder="1" applyAlignment="1">
      <alignment vertical="top"/>
    </xf>
    <xf numFmtId="2" fontId="6" fillId="0" borderId="47" xfId="0" applyNumberFormat="1" applyFont="1" applyBorder="1" applyAlignment="1">
      <alignment vertical="top"/>
    </xf>
    <xf numFmtId="43" fontId="20" fillId="11" borderId="48" xfId="1" applyFont="1" applyFill="1" applyBorder="1" applyAlignment="1">
      <alignment vertical="top"/>
    </xf>
    <xf numFmtId="43" fontId="20" fillId="11" borderId="1" xfId="1" applyFont="1" applyFill="1" applyBorder="1" applyAlignment="1">
      <alignment vertical="top"/>
    </xf>
    <xf numFmtId="0" fontId="6" fillId="0" borderId="0" xfId="0" applyFont="1" applyAlignment="1">
      <alignment horizontal="center" vertical="center" wrapText="1"/>
    </xf>
    <xf numFmtId="0" fontId="20" fillId="0" borderId="0" xfId="0" applyFont="1" applyAlignment="1">
      <alignment horizontal="center" vertical="center" wrapText="1"/>
    </xf>
    <xf numFmtId="43" fontId="6" fillId="0" borderId="1" xfId="1" applyFont="1" applyFill="1" applyBorder="1" applyAlignment="1">
      <alignment vertical="top"/>
    </xf>
    <xf numFmtId="0" fontId="2" fillId="0" borderId="2" xfId="0" applyFont="1" applyBorder="1" applyAlignment="1">
      <alignment horizontal="center" vertical="center" wrapText="1"/>
    </xf>
    <xf numFmtId="0" fontId="2" fillId="0" borderId="23"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2" xfId="0" applyFont="1" applyBorder="1" applyAlignment="1">
      <alignment horizontal="center" vertical="center" wrapText="1"/>
    </xf>
    <xf numFmtId="0" fontId="2" fillId="0" borderId="24" xfId="0" applyFont="1" applyBorder="1" applyAlignment="1">
      <alignment horizontal="left" vertical="top"/>
    </xf>
    <xf numFmtId="0" fontId="2" fillId="0" borderId="10" xfId="0" applyFont="1" applyBorder="1" applyAlignment="1">
      <alignment horizontal="left" vertical="top" wrapText="1"/>
    </xf>
    <xf numFmtId="43" fontId="2" fillId="0" borderId="10" xfId="1" applyFont="1" applyFill="1" applyBorder="1" applyAlignment="1">
      <alignment horizontal="center" vertical="top"/>
    </xf>
    <xf numFmtId="0" fontId="2" fillId="0" borderId="10" xfId="0" applyFont="1" applyBorder="1" applyAlignment="1">
      <alignment vertical="top"/>
    </xf>
    <xf numFmtId="9" fontId="2" fillId="0" borderId="8" xfId="2" applyFont="1" applyFill="1" applyBorder="1" applyAlignment="1">
      <alignment horizontal="center" vertical="top"/>
    </xf>
    <xf numFmtId="0" fontId="2" fillId="0" borderId="24" xfId="0" applyFont="1" applyBorder="1" applyAlignment="1">
      <alignment horizontal="center" vertical="top"/>
    </xf>
    <xf numFmtId="0" fontId="22" fillId="0" borderId="2" xfId="0" applyFont="1" applyBorder="1" applyAlignment="1">
      <alignment horizontal="right" vertical="top" wrapText="1"/>
    </xf>
    <xf numFmtId="0" fontId="22" fillId="0" borderId="2" xfId="0" applyFont="1" applyBorder="1" applyAlignment="1">
      <alignment horizontal="left" vertical="top" wrapText="1"/>
    </xf>
    <xf numFmtId="0" fontId="22" fillId="0" borderId="2" xfId="0" applyFont="1" applyBorder="1" applyAlignment="1">
      <alignment horizontal="left" vertical="top" wrapText="1" indent="1"/>
    </xf>
    <xf numFmtId="0" fontId="22" fillId="2" borderId="0" xfId="0" applyFont="1" applyFill="1" applyAlignment="1">
      <alignment horizontal="left" vertical="top" wrapText="1"/>
    </xf>
    <xf numFmtId="0" fontId="22" fillId="0" borderId="10" xfId="0" applyFont="1" applyBorder="1" applyAlignment="1">
      <alignment horizontal="left" vertical="top" wrapText="1"/>
    </xf>
    <xf numFmtId="0" fontId="0" fillId="0" borderId="0" xfId="0" applyAlignment="1">
      <alignment vertical="center"/>
    </xf>
    <xf numFmtId="0" fontId="23" fillId="0" borderId="0" xfId="0" applyFont="1"/>
    <xf numFmtId="0" fontId="24" fillId="0" borderId="0" xfId="0" applyFont="1"/>
    <xf numFmtId="43" fontId="11" fillId="0" borderId="0" xfId="0" applyNumberFormat="1" applyFont="1"/>
    <xf numFmtId="15" fontId="11" fillId="0" borderId="0" xfId="0" applyNumberFormat="1" applyFont="1"/>
    <xf numFmtId="0" fontId="24" fillId="4" borderId="33" xfId="0" applyFont="1" applyFill="1" applyBorder="1" applyAlignment="1">
      <alignment horizontal="center" vertical="center"/>
    </xf>
    <xf numFmtId="0" fontId="11" fillId="0" borderId="28" xfId="0" applyFont="1" applyBorder="1"/>
    <xf numFmtId="43" fontId="11" fillId="0" borderId="44" xfId="0" applyNumberFormat="1" applyFont="1" applyBorder="1"/>
    <xf numFmtId="166" fontId="11" fillId="0" borderId="5" xfId="1" applyNumberFormat="1" applyFont="1" applyBorder="1"/>
    <xf numFmtId="166" fontId="11" fillId="0" borderId="22" xfId="1" applyNumberFormat="1" applyFont="1" applyBorder="1"/>
    <xf numFmtId="0" fontId="11" fillId="0" borderId="3" xfId="0" applyFont="1" applyBorder="1"/>
    <xf numFmtId="43" fontId="11" fillId="0" borderId="8" xfId="0" applyNumberFormat="1" applyFont="1" applyBorder="1"/>
    <xf numFmtId="166" fontId="11" fillId="0" borderId="2" xfId="1" applyNumberFormat="1" applyFont="1" applyBorder="1"/>
    <xf numFmtId="0" fontId="20" fillId="11" borderId="32" xfId="0" applyFont="1" applyFill="1" applyBorder="1"/>
    <xf numFmtId="43" fontId="20" fillId="11" borderId="43" xfId="0" applyNumberFormat="1" applyFont="1" applyFill="1" applyBorder="1"/>
    <xf numFmtId="43" fontId="20" fillId="11" borderId="33" xfId="0" applyNumberFormat="1" applyFont="1" applyFill="1" applyBorder="1"/>
    <xf numFmtId="43" fontId="20" fillId="11" borderId="34" xfId="0" applyNumberFormat="1" applyFont="1" applyFill="1" applyBorder="1"/>
    <xf numFmtId="0" fontId="28" fillId="0" borderId="0" xfId="0" applyFont="1" applyAlignment="1">
      <alignment horizontal="center"/>
    </xf>
    <xf numFmtId="0" fontId="11" fillId="0" borderId="0" xfId="0" applyFont="1" applyAlignment="1">
      <alignment horizontal="center"/>
    </xf>
    <xf numFmtId="0" fontId="29" fillId="0" borderId="0" xfId="0" applyFont="1" applyAlignment="1">
      <alignment vertical="top" wrapText="1"/>
    </xf>
    <xf numFmtId="0" fontId="30" fillId="0" borderId="0" xfId="0" applyFont="1" applyAlignment="1">
      <alignment vertical="top" wrapText="1"/>
    </xf>
    <xf numFmtId="0" fontId="30" fillId="0" borderId="0" xfId="0" applyFont="1" applyAlignment="1">
      <alignment vertical="top"/>
    </xf>
    <xf numFmtId="167" fontId="30" fillId="0" borderId="0" xfId="1" applyNumberFormat="1" applyFont="1" applyFill="1" applyAlignment="1">
      <alignment vertical="top"/>
    </xf>
    <xf numFmtId="167" fontId="30" fillId="0" borderId="0" xfId="1" applyNumberFormat="1" applyFont="1" applyAlignment="1">
      <alignment vertical="top"/>
    </xf>
    <xf numFmtId="0" fontId="3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0" xfId="0" applyFont="1" applyAlignment="1">
      <alignment wrapText="1"/>
    </xf>
    <xf numFmtId="0" fontId="30" fillId="0" borderId="2" xfId="0" applyFont="1" applyBorder="1" applyAlignment="1">
      <alignment wrapText="1"/>
    </xf>
    <xf numFmtId="0" fontId="11" fillId="0" borderId="2" xfId="0" applyFont="1" applyBorder="1" applyAlignment="1">
      <alignment wrapText="1"/>
    </xf>
    <xf numFmtId="0" fontId="31" fillId="0" borderId="0" xfId="0" applyFont="1" applyAlignment="1">
      <alignment horizontal="center" wrapText="1"/>
    </xf>
    <xf numFmtId="0" fontId="32" fillId="0" borderId="0" xfId="0" applyFont="1" applyAlignment="1">
      <alignment vertical="center" wrapText="1"/>
    </xf>
    <xf numFmtId="0" fontId="24" fillId="4" borderId="29" xfId="0" applyFont="1" applyFill="1" applyBorder="1" applyAlignment="1">
      <alignment horizontal="center" vertical="center"/>
    </xf>
    <xf numFmtId="0" fontId="24" fillId="4" borderId="30" xfId="0" applyFont="1" applyFill="1" applyBorder="1" applyAlignment="1">
      <alignment horizontal="center" vertical="center"/>
    </xf>
    <xf numFmtId="0" fontId="24" fillId="4" borderId="32" xfId="0" applyFont="1" applyFill="1" applyBorder="1" applyAlignment="1">
      <alignment horizontal="center" vertical="center"/>
    </xf>
    <xf numFmtId="0" fontId="24" fillId="4" borderId="31" xfId="0" applyFont="1" applyFill="1" applyBorder="1" applyAlignment="1">
      <alignment horizontal="center" vertical="center"/>
    </xf>
    <xf numFmtId="0" fontId="24" fillId="4" borderId="33" xfId="0" applyFont="1" applyFill="1" applyBorder="1" applyAlignment="1">
      <alignment horizontal="center" vertical="center"/>
    </xf>
    <xf numFmtId="0" fontId="24" fillId="4" borderId="21" xfId="0" applyFont="1" applyFill="1" applyBorder="1" applyAlignment="1">
      <alignment horizontal="center" vertical="center" wrapText="1"/>
    </xf>
    <xf numFmtId="0" fontId="24" fillId="4" borderId="34" xfId="0" applyFont="1" applyFill="1" applyBorder="1" applyAlignment="1">
      <alignment horizontal="center" vertical="center" wrapText="1"/>
    </xf>
    <xf numFmtId="0" fontId="36" fillId="2" borderId="14" xfId="0" applyFont="1" applyFill="1" applyBorder="1" applyAlignment="1">
      <alignment horizontal="center" wrapText="1"/>
    </xf>
    <xf numFmtId="0" fontId="36" fillId="2" borderId="15" xfId="0" applyFont="1" applyFill="1" applyBorder="1" applyAlignment="1">
      <alignment horizontal="center" wrapText="1"/>
    </xf>
    <xf numFmtId="0" fontId="36" fillId="2" borderId="16" xfId="0" applyFont="1" applyFill="1" applyBorder="1" applyAlignment="1">
      <alignment horizontal="center" wrapText="1"/>
    </xf>
    <xf numFmtId="0" fontId="26" fillId="11" borderId="36" xfId="0" applyFont="1" applyFill="1" applyBorder="1" applyAlignment="1">
      <alignment horizontal="center" vertical="center" wrapText="1"/>
    </xf>
    <xf numFmtId="0" fontId="26" fillId="11" borderId="39" xfId="0" applyFont="1" applyFill="1" applyBorder="1" applyAlignment="1">
      <alignment horizontal="center" vertical="center" wrapText="1"/>
    </xf>
    <xf numFmtId="0" fontId="6" fillId="0" borderId="0" xfId="0" applyFont="1" applyAlignment="1">
      <alignment horizontal="center" vertical="center" wrapText="1"/>
    </xf>
    <xf numFmtId="0" fontId="20" fillId="11" borderId="26" xfId="0" applyFont="1" applyFill="1" applyBorder="1" applyAlignment="1">
      <alignment horizontal="left" vertical="top"/>
    </xf>
    <xf numFmtId="0" fontId="20" fillId="11" borderId="27" xfId="0" applyFont="1" applyFill="1" applyBorder="1" applyAlignment="1">
      <alignment horizontal="left" vertical="top"/>
    </xf>
    <xf numFmtId="0" fontId="17" fillId="0" borderId="0" xfId="0" applyFont="1" applyAlignment="1">
      <alignment horizontal="justify" vertical="center"/>
    </xf>
    <xf numFmtId="0" fontId="6" fillId="10" borderId="24" xfId="0" applyFont="1" applyFill="1" applyBorder="1" applyAlignment="1">
      <alignment horizontal="left"/>
    </xf>
    <xf numFmtId="0" fontId="6" fillId="10" borderId="10" xfId="0" applyFont="1" applyFill="1" applyBorder="1" applyAlignment="1">
      <alignment horizontal="left"/>
    </xf>
    <xf numFmtId="0" fontId="6" fillId="10" borderId="8" xfId="0" applyFont="1" applyFill="1" applyBorder="1" applyAlignment="1">
      <alignment horizontal="left"/>
    </xf>
    <xf numFmtId="0" fontId="6" fillId="9" borderId="19" xfId="0" applyFont="1" applyFill="1" applyBorder="1" applyAlignment="1">
      <alignment horizontal="center"/>
    </xf>
    <xf numFmtId="0" fontId="6" fillId="9" borderId="20" xfId="0" applyFont="1" applyFill="1" applyBorder="1" applyAlignment="1">
      <alignment horizontal="center" vertical="center"/>
    </xf>
    <xf numFmtId="0" fontId="6" fillId="9" borderId="7" xfId="0" applyFont="1" applyFill="1" applyBorder="1" applyAlignment="1">
      <alignment horizontal="center" vertical="center"/>
    </xf>
    <xf numFmtId="43" fontId="6" fillId="9" borderId="2" xfId="1" applyFont="1" applyFill="1" applyBorder="1" applyAlignment="1">
      <alignment horizontal="center" vertical="center"/>
    </xf>
    <xf numFmtId="43" fontId="6" fillId="9" borderId="40" xfId="1" applyFont="1" applyFill="1" applyBorder="1" applyAlignment="1">
      <alignment horizontal="center" vertical="center"/>
    </xf>
    <xf numFmtId="43" fontId="6" fillId="9" borderId="41" xfId="1" applyFont="1" applyFill="1" applyBorder="1" applyAlignment="1">
      <alignment horizontal="center" vertical="center"/>
    </xf>
    <xf numFmtId="0" fontId="34" fillId="0" borderId="14"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16" xfId="0" applyFont="1" applyBorder="1" applyAlignment="1">
      <alignment horizontal="center" vertical="center" wrapText="1"/>
    </xf>
    <xf numFmtId="0" fontId="6" fillId="0" borderId="0" xfId="0" applyFont="1" applyAlignment="1">
      <alignment horizontal="left"/>
    </xf>
    <xf numFmtId="0" fontId="6" fillId="9" borderId="42" xfId="0" applyFont="1" applyFill="1" applyBorder="1" applyAlignment="1">
      <alignment horizontal="center"/>
    </xf>
    <xf numFmtId="0" fontId="6" fillId="9" borderId="38" xfId="0" applyFont="1" applyFill="1" applyBorder="1" applyAlignment="1">
      <alignment horizontal="center" vertical="center"/>
    </xf>
    <xf numFmtId="0" fontId="6" fillId="9" borderId="37" xfId="0" applyFont="1" applyFill="1" applyBorder="1" applyAlignment="1">
      <alignment horizontal="center" vertical="center"/>
    </xf>
    <xf numFmtId="0" fontId="35" fillId="0" borderId="15" xfId="0" applyFont="1" applyBorder="1" applyAlignment="1">
      <alignment horizontal="center" vertical="center" wrapText="1"/>
    </xf>
    <xf numFmtId="0" fontId="35" fillId="0" borderId="16" xfId="0" applyFont="1" applyBorder="1" applyAlignment="1">
      <alignment horizontal="center" vertical="center" wrapText="1"/>
    </xf>
    <xf numFmtId="0" fontId="24" fillId="0" borderId="0" xfId="0" applyFont="1" applyAlignment="1">
      <alignment horizontal="center" wrapText="1"/>
    </xf>
    <xf numFmtId="0" fontId="24" fillId="0" borderId="27" xfId="0" applyFont="1" applyBorder="1" applyAlignment="1">
      <alignment horizontal="center" wrapText="1"/>
    </xf>
    <xf numFmtId="0" fontId="4" fillId="0" borderId="1" xfId="0" applyFont="1" applyBorder="1" applyAlignment="1">
      <alignment horizontal="left" vertical="center" wrapText="1"/>
    </xf>
    <xf numFmtId="0" fontId="4" fillId="0" borderId="10" xfId="0" applyFont="1" applyBorder="1" applyAlignment="1">
      <alignment horizontal="left" vertical="center" wrapText="1"/>
    </xf>
    <xf numFmtId="0" fontId="3" fillId="0" borderId="2" xfId="0" applyFont="1" applyBorder="1" applyAlignment="1">
      <alignment horizontal="center"/>
    </xf>
    <xf numFmtId="0" fontId="4" fillId="0" borderId="1" xfId="0" applyFont="1" applyBorder="1" applyAlignment="1">
      <alignment horizontal="left"/>
    </xf>
    <xf numFmtId="0" fontId="4" fillId="0" borderId="10" xfId="0" applyFont="1" applyBorder="1" applyAlignment="1">
      <alignment horizontal="left"/>
    </xf>
    <xf numFmtId="0" fontId="4" fillId="0" borderId="8" xfId="0" applyFont="1" applyBorder="1" applyAlignment="1">
      <alignment horizontal="left"/>
    </xf>
    <xf numFmtId="0" fontId="4" fillId="2" borderId="1" xfId="0" applyFont="1" applyFill="1" applyBorder="1" applyAlignment="1">
      <alignment horizontal="left"/>
    </xf>
    <xf numFmtId="0" fontId="4" fillId="2" borderId="10" xfId="0" applyFont="1" applyFill="1" applyBorder="1" applyAlignment="1">
      <alignment horizontal="left"/>
    </xf>
    <xf numFmtId="0" fontId="4" fillId="2" borderId="8" xfId="0" applyFont="1" applyFill="1" applyBorder="1" applyAlignment="1">
      <alignment horizontal="left"/>
    </xf>
    <xf numFmtId="0" fontId="4" fillId="0" borderId="1" xfId="0" applyFont="1" applyBorder="1" applyAlignment="1">
      <alignment horizontal="left" wrapText="1"/>
    </xf>
    <xf numFmtId="0" fontId="4" fillId="0" borderId="10" xfId="0" applyFont="1" applyBorder="1" applyAlignment="1">
      <alignment horizontal="left" wrapText="1"/>
    </xf>
    <xf numFmtId="0" fontId="6" fillId="0" borderId="1" xfId="0" applyFont="1" applyBorder="1" applyAlignment="1">
      <alignment horizontal="left" vertical="top" wrapText="1"/>
    </xf>
    <xf numFmtId="0" fontId="6" fillId="0" borderId="10" xfId="0" applyFont="1" applyBorder="1" applyAlignment="1">
      <alignment horizontal="left" vertical="top" wrapText="1"/>
    </xf>
    <xf numFmtId="0" fontId="6" fillId="0" borderId="7" xfId="0" applyFont="1" applyBorder="1" applyAlignment="1">
      <alignment horizontal="left" vertical="top" wrapText="1"/>
    </xf>
    <xf numFmtId="0" fontId="6" fillId="0" borderId="9" xfId="0" applyFont="1" applyBorder="1" applyAlignment="1">
      <alignment horizontal="left" vertical="top" wrapText="1"/>
    </xf>
    <xf numFmtId="0" fontId="3" fillId="0" borderId="0" xfId="0" applyFont="1" applyAlignment="1">
      <alignment horizontal="left" wrapText="1"/>
    </xf>
    <xf numFmtId="0" fontId="3" fillId="0" borderId="0" xfId="0" applyFont="1" applyAlignment="1">
      <alignment horizontal="left" vertical="center" wrapText="1"/>
    </xf>
    <xf numFmtId="166" fontId="6" fillId="0" borderId="1" xfId="0" applyNumberFormat="1" applyFont="1" applyBorder="1" applyAlignment="1">
      <alignment horizontal="left" vertical="top"/>
    </xf>
    <xf numFmtId="166" fontId="6" fillId="0" borderId="10" xfId="0" applyNumberFormat="1" applyFont="1" applyBorder="1" applyAlignment="1">
      <alignment horizontal="left" vertical="top"/>
    </xf>
    <xf numFmtId="0" fontId="4" fillId="0" borderId="2" xfId="0" applyFont="1" applyBorder="1" applyAlignment="1">
      <alignment horizontal="left"/>
    </xf>
    <xf numFmtId="0" fontId="8" fillId="0" borderId="2" xfId="0" applyFont="1" applyBorder="1" applyAlignment="1">
      <alignment horizontal="left"/>
    </xf>
    <xf numFmtId="0" fontId="12" fillId="0" borderId="1" xfId="0" applyFont="1" applyBorder="1" applyAlignment="1">
      <alignment horizontal="left"/>
    </xf>
    <xf numFmtId="0" fontId="12" fillId="0" borderId="8" xfId="0" applyFont="1" applyBorder="1" applyAlignment="1">
      <alignment horizontal="left"/>
    </xf>
    <xf numFmtId="4" fontId="2" fillId="0" borderId="0" xfId="0" applyNumberFormat="1" applyFont="1" applyAlignment="1">
      <alignment vertical="top"/>
    </xf>
    <xf numFmtId="4" fontId="22" fillId="0" borderId="0" xfId="0" applyNumberFormat="1" applyFont="1" applyAlignment="1">
      <alignment vertical="top"/>
    </xf>
    <xf numFmtId="4" fontId="24" fillId="9" borderId="16" xfId="0" applyNumberFormat="1" applyFont="1" applyFill="1" applyBorder="1" applyAlignment="1">
      <alignment horizontal="center" vertical="center"/>
    </xf>
    <xf numFmtId="4" fontId="11" fillId="9" borderId="45" xfId="0" applyNumberFormat="1" applyFont="1" applyFill="1" applyBorder="1" applyAlignment="1">
      <alignment horizontal="left" vertical="center"/>
    </xf>
    <xf numFmtId="4" fontId="11" fillId="0" borderId="45" xfId="0" applyNumberFormat="1" applyFont="1" applyBorder="1" applyAlignment="1">
      <alignment horizontal="center" vertical="center"/>
    </xf>
    <xf numFmtId="4" fontId="24" fillId="9" borderId="2" xfId="4" applyNumberFormat="1" applyFont="1" applyFill="1" applyBorder="1" applyAlignment="1">
      <alignment horizontal="center" vertical="center" wrapText="1"/>
    </xf>
    <xf numFmtId="4" fontId="25" fillId="9" borderId="45" xfId="0" applyNumberFormat="1" applyFont="1" applyFill="1" applyBorder="1" applyAlignment="1">
      <alignment horizontal="left" vertical="center"/>
    </xf>
    <xf numFmtId="4" fontId="24" fillId="11" borderId="2" xfId="4" applyNumberFormat="1" applyFont="1" applyFill="1" applyBorder="1" applyAlignment="1">
      <alignment horizontal="center" vertical="center" wrapText="1"/>
    </xf>
    <xf numFmtId="4" fontId="11" fillId="0" borderId="0" xfId="0" applyNumberFormat="1" applyFont="1"/>
  </cellXfs>
  <cellStyles count="5">
    <cellStyle name="Comma" xfId="1" builtinId="3"/>
    <cellStyle name="Comma 2" xfId="3" xr:uid="{00000000-0005-0000-0000-000001000000}"/>
    <cellStyle name="Currency" xfId="4"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Palladium">
      <a:dk1>
        <a:srgbClr val="000000"/>
      </a:dk1>
      <a:lt1>
        <a:sysClr val="window" lastClr="FFFFFF"/>
      </a:lt1>
      <a:dk2>
        <a:srgbClr val="000000"/>
      </a:dk2>
      <a:lt2>
        <a:srgbClr val="FFFFFF"/>
      </a:lt2>
      <a:accent1>
        <a:srgbClr val="05C3DE"/>
      </a:accent1>
      <a:accent2>
        <a:srgbClr val="64A70B"/>
      </a:accent2>
      <a:accent3>
        <a:srgbClr val="FFB500"/>
      </a:accent3>
      <a:accent4>
        <a:srgbClr val="E57200"/>
      </a:accent4>
      <a:accent5>
        <a:srgbClr val="BA0C2F"/>
      </a:accent5>
      <a:accent6>
        <a:srgbClr val="8D6E97"/>
      </a:accent6>
      <a:hlink>
        <a:srgbClr val="000000"/>
      </a:hlink>
      <a:folHlink>
        <a:srgbClr val="00000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18"/>
  <sheetViews>
    <sheetView zoomScale="90" zoomScaleNormal="90" workbookViewId="0">
      <selection activeCell="B2" sqref="B2:G2"/>
    </sheetView>
  </sheetViews>
  <sheetFormatPr defaultRowHeight="14" x14ac:dyDescent="0.3"/>
  <cols>
    <col min="1" max="1" width="4.54296875" style="126" customWidth="1"/>
    <col min="2" max="3" width="31.1796875" style="126" customWidth="1"/>
    <col min="4" max="4" width="15.81640625" style="126" customWidth="1"/>
    <col min="5" max="5" width="11.81640625" style="126" customWidth="1"/>
    <col min="6" max="6" width="14.81640625" style="126" customWidth="1"/>
    <col min="7" max="7" width="18.81640625" style="126" customWidth="1"/>
    <col min="8" max="8" width="12.54296875" style="126" bestFit="1" customWidth="1"/>
    <col min="9" max="9" width="10.54296875" style="126" bestFit="1" customWidth="1"/>
    <col min="10" max="10" width="13.54296875" style="126" bestFit="1" customWidth="1"/>
    <col min="11" max="11" width="12.453125" style="126" bestFit="1" customWidth="1"/>
    <col min="12" max="13" width="12.453125" style="126" customWidth="1"/>
    <col min="14" max="14" width="15.1796875" style="351" bestFit="1" customWidth="1"/>
    <col min="15" max="15" width="11.453125" style="351" bestFit="1" customWidth="1"/>
    <col min="16" max="257" width="8.7265625" style="126"/>
    <col min="258" max="258" width="9" style="126" bestFit="1" customWidth="1"/>
    <col min="259" max="259" width="14.81640625" style="126" customWidth="1"/>
    <col min="260" max="262" width="8.7265625" style="126"/>
    <col min="263" max="263" width="1.453125" style="126" customWidth="1"/>
    <col min="264" max="264" width="12.54296875" style="126" bestFit="1" customWidth="1"/>
    <col min="265" max="265" width="10.54296875" style="126" bestFit="1" customWidth="1"/>
    <col min="266" max="266" width="13.54296875" style="126" bestFit="1" customWidth="1"/>
    <col min="267" max="267" width="12.453125" style="126" bestFit="1" customWidth="1"/>
    <col min="268" max="269" width="12.453125" style="126" customWidth="1"/>
    <col min="270" max="270" width="15.1796875" style="126" bestFit="1" customWidth="1"/>
    <col min="271" max="271" width="10.453125" style="126" bestFit="1" customWidth="1"/>
    <col min="272" max="513" width="8.7265625" style="126"/>
    <col min="514" max="514" width="9" style="126" bestFit="1" customWidth="1"/>
    <col min="515" max="515" width="14.81640625" style="126" customWidth="1"/>
    <col min="516" max="518" width="8.7265625" style="126"/>
    <col min="519" max="519" width="1.453125" style="126" customWidth="1"/>
    <col min="520" max="520" width="12.54296875" style="126" bestFit="1" customWidth="1"/>
    <col min="521" max="521" width="10.54296875" style="126" bestFit="1" customWidth="1"/>
    <col min="522" max="522" width="13.54296875" style="126" bestFit="1" customWidth="1"/>
    <col min="523" max="523" width="12.453125" style="126" bestFit="1" customWidth="1"/>
    <col min="524" max="525" width="12.453125" style="126" customWidth="1"/>
    <col min="526" max="526" width="15.1796875" style="126" bestFit="1" customWidth="1"/>
    <col min="527" max="527" width="10.453125" style="126" bestFit="1" customWidth="1"/>
    <col min="528" max="769" width="8.7265625" style="126"/>
    <col min="770" max="770" width="9" style="126" bestFit="1" customWidth="1"/>
    <col min="771" max="771" width="14.81640625" style="126" customWidth="1"/>
    <col min="772" max="774" width="8.7265625" style="126"/>
    <col min="775" max="775" width="1.453125" style="126" customWidth="1"/>
    <col min="776" max="776" width="12.54296875" style="126" bestFit="1" customWidth="1"/>
    <col min="777" max="777" width="10.54296875" style="126" bestFit="1" customWidth="1"/>
    <col min="778" max="778" width="13.54296875" style="126" bestFit="1" customWidth="1"/>
    <col min="779" max="779" width="12.453125" style="126" bestFit="1" customWidth="1"/>
    <col min="780" max="781" width="12.453125" style="126" customWidth="1"/>
    <col min="782" max="782" width="15.1796875" style="126" bestFit="1" customWidth="1"/>
    <col min="783" max="783" width="10.453125" style="126" bestFit="1" customWidth="1"/>
    <col min="784" max="1025" width="8.7265625" style="126"/>
    <col min="1026" max="1026" width="9" style="126" bestFit="1" customWidth="1"/>
    <col min="1027" max="1027" width="14.81640625" style="126" customWidth="1"/>
    <col min="1028" max="1030" width="8.7265625" style="126"/>
    <col min="1031" max="1031" width="1.453125" style="126" customWidth="1"/>
    <col min="1032" max="1032" width="12.54296875" style="126" bestFit="1" customWidth="1"/>
    <col min="1033" max="1033" width="10.54296875" style="126" bestFit="1" customWidth="1"/>
    <col min="1034" max="1034" width="13.54296875" style="126" bestFit="1" customWidth="1"/>
    <col min="1035" max="1035" width="12.453125" style="126" bestFit="1" customWidth="1"/>
    <col min="1036" max="1037" width="12.453125" style="126" customWidth="1"/>
    <col min="1038" max="1038" width="15.1796875" style="126" bestFit="1" customWidth="1"/>
    <col min="1039" max="1039" width="10.453125" style="126" bestFit="1" customWidth="1"/>
    <col min="1040" max="1281" width="8.7265625" style="126"/>
    <col min="1282" max="1282" width="9" style="126" bestFit="1" customWidth="1"/>
    <col min="1283" max="1283" width="14.81640625" style="126" customWidth="1"/>
    <col min="1284" max="1286" width="8.7265625" style="126"/>
    <col min="1287" max="1287" width="1.453125" style="126" customWidth="1"/>
    <col min="1288" max="1288" width="12.54296875" style="126" bestFit="1" customWidth="1"/>
    <col min="1289" max="1289" width="10.54296875" style="126" bestFit="1" customWidth="1"/>
    <col min="1290" max="1290" width="13.54296875" style="126" bestFit="1" customWidth="1"/>
    <col min="1291" max="1291" width="12.453125" style="126" bestFit="1" customWidth="1"/>
    <col min="1292" max="1293" width="12.453125" style="126" customWidth="1"/>
    <col min="1294" max="1294" width="15.1796875" style="126" bestFit="1" customWidth="1"/>
    <col min="1295" max="1295" width="10.453125" style="126" bestFit="1" customWidth="1"/>
    <col min="1296" max="1537" width="8.7265625" style="126"/>
    <col min="1538" max="1538" width="9" style="126" bestFit="1" customWidth="1"/>
    <col min="1539" max="1539" width="14.81640625" style="126" customWidth="1"/>
    <col min="1540" max="1542" width="8.7265625" style="126"/>
    <col min="1543" max="1543" width="1.453125" style="126" customWidth="1"/>
    <col min="1544" max="1544" width="12.54296875" style="126" bestFit="1" customWidth="1"/>
    <col min="1545" max="1545" width="10.54296875" style="126" bestFit="1" customWidth="1"/>
    <col min="1546" max="1546" width="13.54296875" style="126" bestFit="1" customWidth="1"/>
    <col min="1547" max="1547" width="12.453125" style="126" bestFit="1" customWidth="1"/>
    <col min="1548" max="1549" width="12.453125" style="126" customWidth="1"/>
    <col min="1550" max="1550" width="15.1796875" style="126" bestFit="1" customWidth="1"/>
    <col min="1551" max="1551" width="10.453125" style="126" bestFit="1" customWidth="1"/>
    <col min="1552" max="1793" width="8.7265625" style="126"/>
    <col min="1794" max="1794" width="9" style="126" bestFit="1" customWidth="1"/>
    <col min="1795" max="1795" width="14.81640625" style="126" customWidth="1"/>
    <col min="1796" max="1798" width="8.7265625" style="126"/>
    <col min="1799" max="1799" width="1.453125" style="126" customWidth="1"/>
    <col min="1800" max="1800" width="12.54296875" style="126" bestFit="1" customWidth="1"/>
    <col min="1801" max="1801" width="10.54296875" style="126" bestFit="1" customWidth="1"/>
    <col min="1802" max="1802" width="13.54296875" style="126" bestFit="1" customWidth="1"/>
    <col min="1803" max="1803" width="12.453125" style="126" bestFit="1" customWidth="1"/>
    <col min="1804" max="1805" width="12.453125" style="126" customWidth="1"/>
    <col min="1806" max="1806" width="15.1796875" style="126" bestFit="1" customWidth="1"/>
    <col min="1807" max="1807" width="10.453125" style="126" bestFit="1" customWidth="1"/>
    <col min="1808" max="2049" width="8.7265625" style="126"/>
    <col min="2050" max="2050" width="9" style="126" bestFit="1" customWidth="1"/>
    <col min="2051" max="2051" width="14.81640625" style="126" customWidth="1"/>
    <col min="2052" max="2054" width="8.7265625" style="126"/>
    <col min="2055" max="2055" width="1.453125" style="126" customWidth="1"/>
    <col min="2056" max="2056" width="12.54296875" style="126" bestFit="1" customWidth="1"/>
    <col min="2057" max="2057" width="10.54296875" style="126" bestFit="1" customWidth="1"/>
    <col min="2058" max="2058" width="13.54296875" style="126" bestFit="1" customWidth="1"/>
    <col min="2059" max="2059" width="12.453125" style="126" bestFit="1" customWidth="1"/>
    <col min="2060" max="2061" width="12.453125" style="126" customWidth="1"/>
    <col min="2062" max="2062" width="15.1796875" style="126" bestFit="1" customWidth="1"/>
    <col min="2063" max="2063" width="10.453125" style="126" bestFit="1" customWidth="1"/>
    <col min="2064" max="2305" width="8.7265625" style="126"/>
    <col min="2306" max="2306" width="9" style="126" bestFit="1" customWidth="1"/>
    <col min="2307" max="2307" width="14.81640625" style="126" customWidth="1"/>
    <col min="2308" max="2310" width="8.7265625" style="126"/>
    <col min="2311" max="2311" width="1.453125" style="126" customWidth="1"/>
    <col min="2312" max="2312" width="12.54296875" style="126" bestFit="1" customWidth="1"/>
    <col min="2313" max="2313" width="10.54296875" style="126" bestFit="1" customWidth="1"/>
    <col min="2314" max="2314" width="13.54296875" style="126" bestFit="1" customWidth="1"/>
    <col min="2315" max="2315" width="12.453125" style="126" bestFit="1" customWidth="1"/>
    <col min="2316" max="2317" width="12.453125" style="126" customWidth="1"/>
    <col min="2318" max="2318" width="15.1796875" style="126" bestFit="1" customWidth="1"/>
    <col min="2319" max="2319" width="10.453125" style="126" bestFit="1" customWidth="1"/>
    <col min="2320" max="2561" width="8.7265625" style="126"/>
    <col min="2562" max="2562" width="9" style="126" bestFit="1" customWidth="1"/>
    <col min="2563" max="2563" width="14.81640625" style="126" customWidth="1"/>
    <col min="2564" max="2566" width="8.7265625" style="126"/>
    <col min="2567" max="2567" width="1.453125" style="126" customWidth="1"/>
    <col min="2568" max="2568" width="12.54296875" style="126" bestFit="1" customWidth="1"/>
    <col min="2569" max="2569" width="10.54296875" style="126" bestFit="1" customWidth="1"/>
    <col min="2570" max="2570" width="13.54296875" style="126" bestFit="1" customWidth="1"/>
    <col min="2571" max="2571" width="12.453125" style="126" bestFit="1" customWidth="1"/>
    <col min="2572" max="2573" width="12.453125" style="126" customWidth="1"/>
    <col min="2574" max="2574" width="15.1796875" style="126" bestFit="1" customWidth="1"/>
    <col min="2575" max="2575" width="10.453125" style="126" bestFit="1" customWidth="1"/>
    <col min="2576" max="2817" width="8.7265625" style="126"/>
    <col min="2818" max="2818" width="9" style="126" bestFit="1" customWidth="1"/>
    <col min="2819" max="2819" width="14.81640625" style="126" customWidth="1"/>
    <col min="2820" max="2822" width="8.7265625" style="126"/>
    <col min="2823" max="2823" width="1.453125" style="126" customWidth="1"/>
    <col min="2824" max="2824" width="12.54296875" style="126" bestFit="1" customWidth="1"/>
    <col min="2825" max="2825" width="10.54296875" style="126" bestFit="1" customWidth="1"/>
    <col min="2826" max="2826" width="13.54296875" style="126" bestFit="1" customWidth="1"/>
    <col min="2827" max="2827" width="12.453125" style="126" bestFit="1" customWidth="1"/>
    <col min="2828" max="2829" width="12.453125" style="126" customWidth="1"/>
    <col min="2830" max="2830" width="15.1796875" style="126" bestFit="1" customWidth="1"/>
    <col min="2831" max="2831" width="10.453125" style="126" bestFit="1" customWidth="1"/>
    <col min="2832" max="3073" width="8.7265625" style="126"/>
    <col min="3074" max="3074" width="9" style="126" bestFit="1" customWidth="1"/>
    <col min="3075" max="3075" width="14.81640625" style="126" customWidth="1"/>
    <col min="3076" max="3078" width="8.7265625" style="126"/>
    <col min="3079" max="3079" width="1.453125" style="126" customWidth="1"/>
    <col min="3080" max="3080" width="12.54296875" style="126" bestFit="1" customWidth="1"/>
    <col min="3081" max="3081" width="10.54296875" style="126" bestFit="1" customWidth="1"/>
    <col min="3082" max="3082" width="13.54296875" style="126" bestFit="1" customWidth="1"/>
    <col min="3083" max="3083" width="12.453125" style="126" bestFit="1" customWidth="1"/>
    <col min="3084" max="3085" width="12.453125" style="126" customWidth="1"/>
    <col min="3086" max="3086" width="15.1796875" style="126" bestFit="1" customWidth="1"/>
    <col min="3087" max="3087" width="10.453125" style="126" bestFit="1" customWidth="1"/>
    <col min="3088" max="3329" width="8.7265625" style="126"/>
    <col min="3330" max="3330" width="9" style="126" bestFit="1" customWidth="1"/>
    <col min="3331" max="3331" width="14.81640625" style="126" customWidth="1"/>
    <col min="3332" max="3334" width="8.7265625" style="126"/>
    <col min="3335" max="3335" width="1.453125" style="126" customWidth="1"/>
    <col min="3336" max="3336" width="12.54296875" style="126" bestFit="1" customWidth="1"/>
    <col min="3337" max="3337" width="10.54296875" style="126" bestFit="1" customWidth="1"/>
    <col min="3338" max="3338" width="13.54296875" style="126" bestFit="1" customWidth="1"/>
    <col min="3339" max="3339" width="12.453125" style="126" bestFit="1" customWidth="1"/>
    <col min="3340" max="3341" width="12.453125" style="126" customWidth="1"/>
    <col min="3342" max="3342" width="15.1796875" style="126" bestFit="1" customWidth="1"/>
    <col min="3343" max="3343" width="10.453125" style="126" bestFit="1" customWidth="1"/>
    <col min="3344" max="3585" width="8.7265625" style="126"/>
    <col min="3586" max="3586" width="9" style="126" bestFit="1" customWidth="1"/>
    <col min="3587" max="3587" width="14.81640625" style="126" customWidth="1"/>
    <col min="3588" max="3590" width="8.7265625" style="126"/>
    <col min="3591" max="3591" width="1.453125" style="126" customWidth="1"/>
    <col min="3592" max="3592" width="12.54296875" style="126" bestFit="1" customWidth="1"/>
    <col min="3593" max="3593" width="10.54296875" style="126" bestFit="1" customWidth="1"/>
    <col min="3594" max="3594" width="13.54296875" style="126" bestFit="1" customWidth="1"/>
    <col min="3595" max="3595" width="12.453125" style="126" bestFit="1" customWidth="1"/>
    <col min="3596" max="3597" width="12.453125" style="126" customWidth="1"/>
    <col min="3598" max="3598" width="15.1796875" style="126" bestFit="1" customWidth="1"/>
    <col min="3599" max="3599" width="10.453125" style="126" bestFit="1" customWidth="1"/>
    <col min="3600" max="3841" width="8.7265625" style="126"/>
    <col min="3842" max="3842" width="9" style="126" bestFit="1" customWidth="1"/>
    <col min="3843" max="3843" width="14.81640625" style="126" customWidth="1"/>
    <col min="3844" max="3846" width="8.7265625" style="126"/>
    <col min="3847" max="3847" width="1.453125" style="126" customWidth="1"/>
    <col min="3848" max="3848" width="12.54296875" style="126" bestFit="1" customWidth="1"/>
    <col min="3849" max="3849" width="10.54296875" style="126" bestFit="1" customWidth="1"/>
    <col min="3850" max="3850" width="13.54296875" style="126" bestFit="1" customWidth="1"/>
    <col min="3851" max="3851" width="12.453125" style="126" bestFit="1" customWidth="1"/>
    <col min="3852" max="3853" width="12.453125" style="126" customWidth="1"/>
    <col min="3854" max="3854" width="15.1796875" style="126" bestFit="1" customWidth="1"/>
    <col min="3855" max="3855" width="10.453125" style="126" bestFit="1" customWidth="1"/>
    <col min="3856" max="4097" width="8.7265625" style="126"/>
    <col min="4098" max="4098" width="9" style="126" bestFit="1" customWidth="1"/>
    <col min="4099" max="4099" width="14.81640625" style="126" customWidth="1"/>
    <col min="4100" max="4102" width="8.7265625" style="126"/>
    <col min="4103" max="4103" width="1.453125" style="126" customWidth="1"/>
    <col min="4104" max="4104" width="12.54296875" style="126" bestFit="1" customWidth="1"/>
    <col min="4105" max="4105" width="10.54296875" style="126" bestFit="1" customWidth="1"/>
    <col min="4106" max="4106" width="13.54296875" style="126" bestFit="1" customWidth="1"/>
    <col min="4107" max="4107" width="12.453125" style="126" bestFit="1" customWidth="1"/>
    <col min="4108" max="4109" width="12.453125" style="126" customWidth="1"/>
    <col min="4110" max="4110" width="15.1796875" style="126" bestFit="1" customWidth="1"/>
    <col min="4111" max="4111" width="10.453125" style="126" bestFit="1" customWidth="1"/>
    <col min="4112" max="4353" width="8.7265625" style="126"/>
    <col min="4354" max="4354" width="9" style="126" bestFit="1" customWidth="1"/>
    <col min="4355" max="4355" width="14.81640625" style="126" customWidth="1"/>
    <col min="4356" max="4358" width="8.7265625" style="126"/>
    <col min="4359" max="4359" width="1.453125" style="126" customWidth="1"/>
    <col min="4360" max="4360" width="12.54296875" style="126" bestFit="1" customWidth="1"/>
    <col min="4361" max="4361" width="10.54296875" style="126" bestFit="1" customWidth="1"/>
    <col min="4362" max="4362" width="13.54296875" style="126" bestFit="1" customWidth="1"/>
    <col min="4363" max="4363" width="12.453125" style="126" bestFit="1" customWidth="1"/>
    <col min="4364" max="4365" width="12.453125" style="126" customWidth="1"/>
    <col min="4366" max="4366" width="15.1796875" style="126" bestFit="1" customWidth="1"/>
    <col min="4367" max="4367" width="10.453125" style="126" bestFit="1" customWidth="1"/>
    <col min="4368" max="4609" width="8.7265625" style="126"/>
    <col min="4610" max="4610" width="9" style="126" bestFit="1" customWidth="1"/>
    <col min="4611" max="4611" width="14.81640625" style="126" customWidth="1"/>
    <col min="4612" max="4614" width="8.7265625" style="126"/>
    <col min="4615" max="4615" width="1.453125" style="126" customWidth="1"/>
    <col min="4616" max="4616" width="12.54296875" style="126" bestFit="1" customWidth="1"/>
    <col min="4617" max="4617" width="10.54296875" style="126" bestFit="1" customWidth="1"/>
    <col min="4618" max="4618" width="13.54296875" style="126" bestFit="1" customWidth="1"/>
    <col min="4619" max="4619" width="12.453125" style="126" bestFit="1" customWidth="1"/>
    <col min="4620" max="4621" width="12.453125" style="126" customWidth="1"/>
    <col min="4622" max="4622" width="15.1796875" style="126" bestFit="1" customWidth="1"/>
    <col min="4623" max="4623" width="10.453125" style="126" bestFit="1" customWidth="1"/>
    <col min="4624" max="4865" width="8.7265625" style="126"/>
    <col min="4866" max="4866" width="9" style="126" bestFit="1" customWidth="1"/>
    <col min="4867" max="4867" width="14.81640625" style="126" customWidth="1"/>
    <col min="4868" max="4870" width="8.7265625" style="126"/>
    <col min="4871" max="4871" width="1.453125" style="126" customWidth="1"/>
    <col min="4872" max="4872" width="12.54296875" style="126" bestFit="1" customWidth="1"/>
    <col min="4873" max="4873" width="10.54296875" style="126" bestFit="1" customWidth="1"/>
    <col min="4874" max="4874" width="13.54296875" style="126" bestFit="1" customWidth="1"/>
    <col min="4875" max="4875" width="12.453125" style="126" bestFit="1" customWidth="1"/>
    <col min="4876" max="4877" width="12.453125" style="126" customWidth="1"/>
    <col min="4878" max="4878" width="15.1796875" style="126" bestFit="1" customWidth="1"/>
    <col min="4879" max="4879" width="10.453125" style="126" bestFit="1" customWidth="1"/>
    <col min="4880" max="5121" width="8.7265625" style="126"/>
    <col min="5122" max="5122" width="9" style="126" bestFit="1" customWidth="1"/>
    <col min="5123" max="5123" width="14.81640625" style="126" customWidth="1"/>
    <col min="5124" max="5126" width="8.7265625" style="126"/>
    <col min="5127" max="5127" width="1.453125" style="126" customWidth="1"/>
    <col min="5128" max="5128" width="12.54296875" style="126" bestFit="1" customWidth="1"/>
    <col min="5129" max="5129" width="10.54296875" style="126" bestFit="1" customWidth="1"/>
    <col min="5130" max="5130" width="13.54296875" style="126" bestFit="1" customWidth="1"/>
    <col min="5131" max="5131" width="12.453125" style="126" bestFit="1" customWidth="1"/>
    <col min="5132" max="5133" width="12.453125" style="126" customWidth="1"/>
    <col min="5134" max="5134" width="15.1796875" style="126" bestFit="1" customWidth="1"/>
    <col min="5135" max="5135" width="10.453125" style="126" bestFit="1" customWidth="1"/>
    <col min="5136" max="5377" width="8.7265625" style="126"/>
    <col min="5378" max="5378" width="9" style="126" bestFit="1" customWidth="1"/>
    <col min="5379" max="5379" width="14.81640625" style="126" customWidth="1"/>
    <col min="5380" max="5382" width="8.7265625" style="126"/>
    <col min="5383" max="5383" width="1.453125" style="126" customWidth="1"/>
    <col min="5384" max="5384" width="12.54296875" style="126" bestFit="1" customWidth="1"/>
    <col min="5385" max="5385" width="10.54296875" style="126" bestFit="1" customWidth="1"/>
    <col min="5386" max="5386" width="13.54296875" style="126" bestFit="1" customWidth="1"/>
    <col min="5387" max="5387" width="12.453125" style="126" bestFit="1" customWidth="1"/>
    <col min="5388" max="5389" width="12.453125" style="126" customWidth="1"/>
    <col min="5390" max="5390" width="15.1796875" style="126" bestFit="1" customWidth="1"/>
    <col min="5391" max="5391" width="10.453125" style="126" bestFit="1" customWidth="1"/>
    <col min="5392" max="5633" width="8.7265625" style="126"/>
    <col min="5634" max="5634" width="9" style="126" bestFit="1" customWidth="1"/>
    <col min="5635" max="5635" width="14.81640625" style="126" customWidth="1"/>
    <col min="5636" max="5638" width="8.7265625" style="126"/>
    <col min="5639" max="5639" width="1.453125" style="126" customWidth="1"/>
    <col min="5640" max="5640" width="12.54296875" style="126" bestFit="1" customWidth="1"/>
    <col min="5641" max="5641" width="10.54296875" style="126" bestFit="1" customWidth="1"/>
    <col min="5642" max="5642" width="13.54296875" style="126" bestFit="1" customWidth="1"/>
    <col min="5643" max="5643" width="12.453125" style="126" bestFit="1" customWidth="1"/>
    <col min="5644" max="5645" width="12.453125" style="126" customWidth="1"/>
    <col min="5646" max="5646" width="15.1796875" style="126" bestFit="1" customWidth="1"/>
    <col min="5647" max="5647" width="10.453125" style="126" bestFit="1" customWidth="1"/>
    <col min="5648" max="5889" width="8.7265625" style="126"/>
    <col min="5890" max="5890" width="9" style="126" bestFit="1" customWidth="1"/>
    <col min="5891" max="5891" width="14.81640625" style="126" customWidth="1"/>
    <col min="5892" max="5894" width="8.7265625" style="126"/>
    <col min="5895" max="5895" width="1.453125" style="126" customWidth="1"/>
    <col min="5896" max="5896" width="12.54296875" style="126" bestFit="1" customWidth="1"/>
    <col min="5897" max="5897" width="10.54296875" style="126" bestFit="1" customWidth="1"/>
    <col min="5898" max="5898" width="13.54296875" style="126" bestFit="1" customWidth="1"/>
    <col min="5899" max="5899" width="12.453125" style="126" bestFit="1" customWidth="1"/>
    <col min="5900" max="5901" width="12.453125" style="126" customWidth="1"/>
    <col min="5902" max="5902" width="15.1796875" style="126" bestFit="1" customWidth="1"/>
    <col min="5903" max="5903" width="10.453125" style="126" bestFit="1" customWidth="1"/>
    <col min="5904" max="6145" width="8.7265625" style="126"/>
    <col min="6146" max="6146" width="9" style="126" bestFit="1" customWidth="1"/>
    <col min="6147" max="6147" width="14.81640625" style="126" customWidth="1"/>
    <col min="6148" max="6150" width="8.7265625" style="126"/>
    <col min="6151" max="6151" width="1.453125" style="126" customWidth="1"/>
    <col min="6152" max="6152" width="12.54296875" style="126" bestFit="1" customWidth="1"/>
    <col min="6153" max="6153" width="10.54296875" style="126" bestFit="1" customWidth="1"/>
    <col min="6154" max="6154" width="13.54296875" style="126" bestFit="1" customWidth="1"/>
    <col min="6155" max="6155" width="12.453125" style="126" bestFit="1" customWidth="1"/>
    <col min="6156" max="6157" width="12.453125" style="126" customWidth="1"/>
    <col min="6158" max="6158" width="15.1796875" style="126" bestFit="1" customWidth="1"/>
    <col min="6159" max="6159" width="10.453125" style="126" bestFit="1" customWidth="1"/>
    <col min="6160" max="6401" width="8.7265625" style="126"/>
    <col min="6402" max="6402" width="9" style="126" bestFit="1" customWidth="1"/>
    <col min="6403" max="6403" width="14.81640625" style="126" customWidth="1"/>
    <col min="6404" max="6406" width="8.7265625" style="126"/>
    <col min="6407" max="6407" width="1.453125" style="126" customWidth="1"/>
    <col min="6408" max="6408" width="12.54296875" style="126" bestFit="1" customWidth="1"/>
    <col min="6409" max="6409" width="10.54296875" style="126" bestFit="1" customWidth="1"/>
    <col min="6410" max="6410" width="13.54296875" style="126" bestFit="1" customWidth="1"/>
    <col min="6411" max="6411" width="12.453125" style="126" bestFit="1" customWidth="1"/>
    <col min="6412" max="6413" width="12.453125" style="126" customWidth="1"/>
    <col min="6414" max="6414" width="15.1796875" style="126" bestFit="1" customWidth="1"/>
    <col min="6415" max="6415" width="10.453125" style="126" bestFit="1" customWidth="1"/>
    <col min="6416" max="6657" width="8.7265625" style="126"/>
    <col min="6658" max="6658" width="9" style="126" bestFit="1" customWidth="1"/>
    <col min="6659" max="6659" width="14.81640625" style="126" customWidth="1"/>
    <col min="6660" max="6662" width="8.7265625" style="126"/>
    <col min="6663" max="6663" width="1.453125" style="126" customWidth="1"/>
    <col min="6664" max="6664" width="12.54296875" style="126" bestFit="1" customWidth="1"/>
    <col min="6665" max="6665" width="10.54296875" style="126" bestFit="1" customWidth="1"/>
    <col min="6666" max="6666" width="13.54296875" style="126" bestFit="1" customWidth="1"/>
    <col min="6667" max="6667" width="12.453125" style="126" bestFit="1" customWidth="1"/>
    <col min="6668" max="6669" width="12.453125" style="126" customWidth="1"/>
    <col min="6670" max="6670" width="15.1796875" style="126" bestFit="1" customWidth="1"/>
    <col min="6671" max="6671" width="10.453125" style="126" bestFit="1" customWidth="1"/>
    <col min="6672" max="6913" width="8.7265625" style="126"/>
    <col min="6914" max="6914" width="9" style="126" bestFit="1" customWidth="1"/>
    <col min="6915" max="6915" width="14.81640625" style="126" customWidth="1"/>
    <col min="6916" max="6918" width="8.7265625" style="126"/>
    <col min="6919" max="6919" width="1.453125" style="126" customWidth="1"/>
    <col min="6920" max="6920" width="12.54296875" style="126" bestFit="1" customWidth="1"/>
    <col min="6921" max="6921" width="10.54296875" style="126" bestFit="1" customWidth="1"/>
    <col min="6922" max="6922" width="13.54296875" style="126" bestFit="1" customWidth="1"/>
    <col min="6923" max="6923" width="12.453125" style="126" bestFit="1" customWidth="1"/>
    <col min="6924" max="6925" width="12.453125" style="126" customWidth="1"/>
    <col min="6926" max="6926" width="15.1796875" style="126" bestFit="1" customWidth="1"/>
    <col min="6927" max="6927" width="10.453125" style="126" bestFit="1" customWidth="1"/>
    <col min="6928" max="7169" width="8.7265625" style="126"/>
    <col min="7170" max="7170" width="9" style="126" bestFit="1" customWidth="1"/>
    <col min="7171" max="7171" width="14.81640625" style="126" customWidth="1"/>
    <col min="7172" max="7174" width="8.7265625" style="126"/>
    <col min="7175" max="7175" width="1.453125" style="126" customWidth="1"/>
    <col min="7176" max="7176" width="12.54296875" style="126" bestFit="1" customWidth="1"/>
    <col min="7177" max="7177" width="10.54296875" style="126" bestFit="1" customWidth="1"/>
    <col min="7178" max="7178" width="13.54296875" style="126" bestFit="1" customWidth="1"/>
    <col min="7179" max="7179" width="12.453125" style="126" bestFit="1" customWidth="1"/>
    <col min="7180" max="7181" width="12.453125" style="126" customWidth="1"/>
    <col min="7182" max="7182" width="15.1796875" style="126" bestFit="1" customWidth="1"/>
    <col min="7183" max="7183" width="10.453125" style="126" bestFit="1" customWidth="1"/>
    <col min="7184" max="7425" width="8.7265625" style="126"/>
    <col min="7426" max="7426" width="9" style="126" bestFit="1" customWidth="1"/>
    <col min="7427" max="7427" width="14.81640625" style="126" customWidth="1"/>
    <col min="7428" max="7430" width="8.7265625" style="126"/>
    <col min="7431" max="7431" width="1.453125" style="126" customWidth="1"/>
    <col min="7432" max="7432" width="12.54296875" style="126" bestFit="1" customWidth="1"/>
    <col min="7433" max="7433" width="10.54296875" style="126" bestFit="1" customWidth="1"/>
    <col min="7434" max="7434" width="13.54296875" style="126" bestFit="1" customWidth="1"/>
    <col min="7435" max="7435" width="12.453125" style="126" bestFit="1" customWidth="1"/>
    <col min="7436" max="7437" width="12.453125" style="126" customWidth="1"/>
    <col min="7438" max="7438" width="15.1796875" style="126" bestFit="1" customWidth="1"/>
    <col min="7439" max="7439" width="10.453125" style="126" bestFit="1" customWidth="1"/>
    <col min="7440" max="7681" width="8.7265625" style="126"/>
    <col min="7682" max="7682" width="9" style="126" bestFit="1" customWidth="1"/>
    <col min="7683" max="7683" width="14.81640625" style="126" customWidth="1"/>
    <col min="7684" max="7686" width="8.7265625" style="126"/>
    <col min="7687" max="7687" width="1.453125" style="126" customWidth="1"/>
    <col min="7688" max="7688" width="12.54296875" style="126" bestFit="1" customWidth="1"/>
    <col min="7689" max="7689" width="10.54296875" style="126" bestFit="1" customWidth="1"/>
    <col min="7690" max="7690" width="13.54296875" style="126" bestFit="1" customWidth="1"/>
    <col min="7691" max="7691" width="12.453125" style="126" bestFit="1" customWidth="1"/>
    <col min="7692" max="7693" width="12.453125" style="126" customWidth="1"/>
    <col min="7694" max="7694" width="15.1796875" style="126" bestFit="1" customWidth="1"/>
    <col min="7695" max="7695" width="10.453125" style="126" bestFit="1" customWidth="1"/>
    <col min="7696" max="7937" width="8.7265625" style="126"/>
    <col min="7938" max="7938" width="9" style="126" bestFit="1" customWidth="1"/>
    <col min="7939" max="7939" width="14.81640625" style="126" customWidth="1"/>
    <col min="7940" max="7942" width="8.7265625" style="126"/>
    <col min="7943" max="7943" width="1.453125" style="126" customWidth="1"/>
    <col min="7944" max="7944" width="12.54296875" style="126" bestFit="1" customWidth="1"/>
    <col min="7945" max="7945" width="10.54296875" style="126" bestFit="1" customWidth="1"/>
    <col min="7946" max="7946" width="13.54296875" style="126" bestFit="1" customWidth="1"/>
    <col min="7947" max="7947" width="12.453125" style="126" bestFit="1" customWidth="1"/>
    <col min="7948" max="7949" width="12.453125" style="126" customWidth="1"/>
    <col min="7950" max="7950" width="15.1796875" style="126" bestFit="1" customWidth="1"/>
    <col min="7951" max="7951" width="10.453125" style="126" bestFit="1" customWidth="1"/>
    <col min="7952" max="8193" width="8.7265625" style="126"/>
    <col min="8194" max="8194" width="9" style="126" bestFit="1" customWidth="1"/>
    <col min="8195" max="8195" width="14.81640625" style="126" customWidth="1"/>
    <col min="8196" max="8198" width="8.7265625" style="126"/>
    <col min="8199" max="8199" width="1.453125" style="126" customWidth="1"/>
    <col min="8200" max="8200" width="12.54296875" style="126" bestFit="1" customWidth="1"/>
    <col min="8201" max="8201" width="10.54296875" style="126" bestFit="1" customWidth="1"/>
    <col min="8202" max="8202" width="13.54296875" style="126" bestFit="1" customWidth="1"/>
    <col min="8203" max="8203" width="12.453125" style="126" bestFit="1" customWidth="1"/>
    <col min="8204" max="8205" width="12.453125" style="126" customWidth="1"/>
    <col min="8206" max="8206" width="15.1796875" style="126" bestFit="1" customWidth="1"/>
    <col min="8207" max="8207" width="10.453125" style="126" bestFit="1" customWidth="1"/>
    <col min="8208" max="8449" width="8.7265625" style="126"/>
    <col min="8450" max="8450" width="9" style="126" bestFit="1" customWidth="1"/>
    <col min="8451" max="8451" width="14.81640625" style="126" customWidth="1"/>
    <col min="8452" max="8454" width="8.7265625" style="126"/>
    <col min="8455" max="8455" width="1.453125" style="126" customWidth="1"/>
    <col min="8456" max="8456" width="12.54296875" style="126" bestFit="1" customWidth="1"/>
    <col min="8457" max="8457" width="10.54296875" style="126" bestFit="1" customWidth="1"/>
    <col min="8458" max="8458" width="13.54296875" style="126" bestFit="1" customWidth="1"/>
    <col min="8459" max="8459" width="12.453125" style="126" bestFit="1" customWidth="1"/>
    <col min="8460" max="8461" width="12.453125" style="126" customWidth="1"/>
    <col min="8462" max="8462" width="15.1796875" style="126" bestFit="1" customWidth="1"/>
    <col min="8463" max="8463" width="10.453125" style="126" bestFit="1" customWidth="1"/>
    <col min="8464" max="8705" width="8.7265625" style="126"/>
    <col min="8706" max="8706" width="9" style="126" bestFit="1" customWidth="1"/>
    <col min="8707" max="8707" width="14.81640625" style="126" customWidth="1"/>
    <col min="8708" max="8710" width="8.7265625" style="126"/>
    <col min="8711" max="8711" width="1.453125" style="126" customWidth="1"/>
    <col min="8712" max="8712" width="12.54296875" style="126" bestFit="1" customWidth="1"/>
    <col min="8713" max="8713" width="10.54296875" style="126" bestFit="1" customWidth="1"/>
    <col min="8714" max="8714" width="13.54296875" style="126" bestFit="1" customWidth="1"/>
    <col min="8715" max="8715" width="12.453125" style="126" bestFit="1" customWidth="1"/>
    <col min="8716" max="8717" width="12.453125" style="126" customWidth="1"/>
    <col min="8718" max="8718" width="15.1796875" style="126" bestFit="1" customWidth="1"/>
    <col min="8719" max="8719" width="10.453125" style="126" bestFit="1" customWidth="1"/>
    <col min="8720" max="8961" width="8.7265625" style="126"/>
    <col min="8962" max="8962" width="9" style="126" bestFit="1" customWidth="1"/>
    <col min="8963" max="8963" width="14.81640625" style="126" customWidth="1"/>
    <col min="8964" max="8966" width="8.7265625" style="126"/>
    <col min="8967" max="8967" width="1.453125" style="126" customWidth="1"/>
    <col min="8968" max="8968" width="12.54296875" style="126" bestFit="1" customWidth="1"/>
    <col min="8969" max="8969" width="10.54296875" style="126" bestFit="1" customWidth="1"/>
    <col min="8970" max="8970" width="13.54296875" style="126" bestFit="1" customWidth="1"/>
    <col min="8971" max="8971" width="12.453125" style="126" bestFit="1" customWidth="1"/>
    <col min="8972" max="8973" width="12.453125" style="126" customWidth="1"/>
    <col min="8974" max="8974" width="15.1796875" style="126" bestFit="1" customWidth="1"/>
    <col min="8975" max="8975" width="10.453125" style="126" bestFit="1" customWidth="1"/>
    <col min="8976" max="9217" width="8.7265625" style="126"/>
    <col min="9218" max="9218" width="9" style="126" bestFit="1" customWidth="1"/>
    <col min="9219" max="9219" width="14.81640625" style="126" customWidth="1"/>
    <col min="9220" max="9222" width="8.7265625" style="126"/>
    <col min="9223" max="9223" width="1.453125" style="126" customWidth="1"/>
    <col min="9224" max="9224" width="12.54296875" style="126" bestFit="1" customWidth="1"/>
    <col min="9225" max="9225" width="10.54296875" style="126" bestFit="1" customWidth="1"/>
    <col min="9226" max="9226" width="13.54296875" style="126" bestFit="1" customWidth="1"/>
    <col min="9227" max="9227" width="12.453125" style="126" bestFit="1" customWidth="1"/>
    <col min="9228" max="9229" width="12.453125" style="126" customWidth="1"/>
    <col min="9230" max="9230" width="15.1796875" style="126" bestFit="1" customWidth="1"/>
    <col min="9231" max="9231" width="10.453125" style="126" bestFit="1" customWidth="1"/>
    <col min="9232" max="9473" width="8.7265625" style="126"/>
    <col min="9474" max="9474" width="9" style="126" bestFit="1" customWidth="1"/>
    <col min="9475" max="9475" width="14.81640625" style="126" customWidth="1"/>
    <col min="9476" max="9478" width="8.7265625" style="126"/>
    <col min="9479" max="9479" width="1.453125" style="126" customWidth="1"/>
    <col min="9480" max="9480" width="12.54296875" style="126" bestFit="1" customWidth="1"/>
    <col min="9481" max="9481" width="10.54296875" style="126" bestFit="1" customWidth="1"/>
    <col min="9482" max="9482" width="13.54296875" style="126" bestFit="1" customWidth="1"/>
    <col min="9483" max="9483" width="12.453125" style="126" bestFit="1" customWidth="1"/>
    <col min="9484" max="9485" width="12.453125" style="126" customWidth="1"/>
    <col min="9486" max="9486" width="15.1796875" style="126" bestFit="1" customWidth="1"/>
    <col min="9487" max="9487" width="10.453125" style="126" bestFit="1" customWidth="1"/>
    <col min="9488" max="9729" width="8.7265625" style="126"/>
    <col min="9730" max="9730" width="9" style="126" bestFit="1" customWidth="1"/>
    <col min="9731" max="9731" width="14.81640625" style="126" customWidth="1"/>
    <col min="9732" max="9734" width="8.7265625" style="126"/>
    <col min="9735" max="9735" width="1.453125" style="126" customWidth="1"/>
    <col min="9736" max="9736" width="12.54296875" style="126" bestFit="1" customWidth="1"/>
    <col min="9737" max="9737" width="10.54296875" style="126" bestFit="1" customWidth="1"/>
    <col min="9738" max="9738" width="13.54296875" style="126" bestFit="1" customWidth="1"/>
    <col min="9739" max="9739" width="12.453125" style="126" bestFit="1" customWidth="1"/>
    <col min="9740" max="9741" width="12.453125" style="126" customWidth="1"/>
    <col min="9742" max="9742" width="15.1796875" style="126" bestFit="1" customWidth="1"/>
    <col min="9743" max="9743" width="10.453125" style="126" bestFit="1" customWidth="1"/>
    <col min="9744" max="9985" width="8.7265625" style="126"/>
    <col min="9986" max="9986" width="9" style="126" bestFit="1" customWidth="1"/>
    <col min="9987" max="9987" width="14.81640625" style="126" customWidth="1"/>
    <col min="9988" max="9990" width="8.7265625" style="126"/>
    <col min="9991" max="9991" width="1.453125" style="126" customWidth="1"/>
    <col min="9992" max="9992" width="12.54296875" style="126" bestFit="1" customWidth="1"/>
    <col min="9993" max="9993" width="10.54296875" style="126" bestFit="1" customWidth="1"/>
    <col min="9994" max="9994" width="13.54296875" style="126" bestFit="1" customWidth="1"/>
    <col min="9995" max="9995" width="12.453125" style="126" bestFit="1" customWidth="1"/>
    <col min="9996" max="9997" width="12.453125" style="126" customWidth="1"/>
    <col min="9998" max="9998" width="15.1796875" style="126" bestFit="1" customWidth="1"/>
    <col min="9999" max="9999" width="10.453125" style="126" bestFit="1" customWidth="1"/>
    <col min="10000" max="10241" width="8.7265625" style="126"/>
    <col min="10242" max="10242" width="9" style="126" bestFit="1" customWidth="1"/>
    <col min="10243" max="10243" width="14.81640625" style="126" customWidth="1"/>
    <col min="10244" max="10246" width="8.7265625" style="126"/>
    <col min="10247" max="10247" width="1.453125" style="126" customWidth="1"/>
    <col min="10248" max="10248" width="12.54296875" style="126" bestFit="1" customWidth="1"/>
    <col min="10249" max="10249" width="10.54296875" style="126" bestFit="1" customWidth="1"/>
    <col min="10250" max="10250" width="13.54296875" style="126" bestFit="1" customWidth="1"/>
    <col min="10251" max="10251" width="12.453125" style="126" bestFit="1" customWidth="1"/>
    <col min="10252" max="10253" width="12.453125" style="126" customWidth="1"/>
    <col min="10254" max="10254" width="15.1796875" style="126" bestFit="1" customWidth="1"/>
    <col min="10255" max="10255" width="10.453125" style="126" bestFit="1" customWidth="1"/>
    <col min="10256" max="10497" width="8.7265625" style="126"/>
    <col min="10498" max="10498" width="9" style="126" bestFit="1" customWidth="1"/>
    <col min="10499" max="10499" width="14.81640625" style="126" customWidth="1"/>
    <col min="10500" max="10502" width="8.7265625" style="126"/>
    <col min="10503" max="10503" width="1.453125" style="126" customWidth="1"/>
    <col min="10504" max="10504" width="12.54296875" style="126" bestFit="1" customWidth="1"/>
    <col min="10505" max="10505" width="10.54296875" style="126" bestFit="1" customWidth="1"/>
    <col min="10506" max="10506" width="13.54296875" style="126" bestFit="1" customWidth="1"/>
    <col min="10507" max="10507" width="12.453125" style="126" bestFit="1" customWidth="1"/>
    <col min="10508" max="10509" width="12.453125" style="126" customWidth="1"/>
    <col min="10510" max="10510" width="15.1796875" style="126" bestFit="1" customWidth="1"/>
    <col min="10511" max="10511" width="10.453125" style="126" bestFit="1" customWidth="1"/>
    <col min="10512" max="10753" width="8.7265625" style="126"/>
    <col min="10754" max="10754" width="9" style="126" bestFit="1" customWidth="1"/>
    <col min="10755" max="10755" width="14.81640625" style="126" customWidth="1"/>
    <col min="10756" max="10758" width="8.7265625" style="126"/>
    <col min="10759" max="10759" width="1.453125" style="126" customWidth="1"/>
    <col min="10760" max="10760" width="12.54296875" style="126" bestFit="1" customWidth="1"/>
    <col min="10761" max="10761" width="10.54296875" style="126" bestFit="1" customWidth="1"/>
    <col min="10762" max="10762" width="13.54296875" style="126" bestFit="1" customWidth="1"/>
    <col min="10763" max="10763" width="12.453125" style="126" bestFit="1" customWidth="1"/>
    <col min="10764" max="10765" width="12.453125" style="126" customWidth="1"/>
    <col min="10766" max="10766" width="15.1796875" style="126" bestFit="1" customWidth="1"/>
    <col min="10767" max="10767" width="10.453125" style="126" bestFit="1" customWidth="1"/>
    <col min="10768" max="11009" width="8.7265625" style="126"/>
    <col min="11010" max="11010" width="9" style="126" bestFit="1" customWidth="1"/>
    <col min="11011" max="11011" width="14.81640625" style="126" customWidth="1"/>
    <col min="11012" max="11014" width="8.7265625" style="126"/>
    <col min="11015" max="11015" width="1.453125" style="126" customWidth="1"/>
    <col min="11016" max="11016" width="12.54296875" style="126" bestFit="1" customWidth="1"/>
    <col min="11017" max="11017" width="10.54296875" style="126" bestFit="1" customWidth="1"/>
    <col min="11018" max="11018" width="13.54296875" style="126" bestFit="1" customWidth="1"/>
    <col min="11019" max="11019" width="12.453125" style="126" bestFit="1" customWidth="1"/>
    <col min="11020" max="11021" width="12.453125" style="126" customWidth="1"/>
    <col min="11022" max="11022" width="15.1796875" style="126" bestFit="1" customWidth="1"/>
    <col min="11023" max="11023" width="10.453125" style="126" bestFit="1" customWidth="1"/>
    <col min="11024" max="11265" width="8.7265625" style="126"/>
    <col min="11266" max="11266" width="9" style="126" bestFit="1" customWidth="1"/>
    <col min="11267" max="11267" width="14.81640625" style="126" customWidth="1"/>
    <col min="11268" max="11270" width="8.7265625" style="126"/>
    <col min="11271" max="11271" width="1.453125" style="126" customWidth="1"/>
    <col min="11272" max="11272" width="12.54296875" style="126" bestFit="1" customWidth="1"/>
    <col min="11273" max="11273" width="10.54296875" style="126" bestFit="1" customWidth="1"/>
    <col min="11274" max="11274" width="13.54296875" style="126" bestFit="1" customWidth="1"/>
    <col min="11275" max="11275" width="12.453125" style="126" bestFit="1" customWidth="1"/>
    <col min="11276" max="11277" width="12.453125" style="126" customWidth="1"/>
    <col min="11278" max="11278" width="15.1796875" style="126" bestFit="1" customWidth="1"/>
    <col min="11279" max="11279" width="10.453125" style="126" bestFit="1" customWidth="1"/>
    <col min="11280" max="11521" width="8.7265625" style="126"/>
    <col min="11522" max="11522" width="9" style="126" bestFit="1" customWidth="1"/>
    <col min="11523" max="11523" width="14.81640625" style="126" customWidth="1"/>
    <col min="11524" max="11526" width="8.7265625" style="126"/>
    <col min="11527" max="11527" width="1.453125" style="126" customWidth="1"/>
    <col min="11528" max="11528" width="12.54296875" style="126" bestFit="1" customWidth="1"/>
    <col min="11529" max="11529" width="10.54296875" style="126" bestFit="1" customWidth="1"/>
    <col min="11530" max="11530" width="13.54296875" style="126" bestFit="1" customWidth="1"/>
    <col min="11531" max="11531" width="12.453125" style="126" bestFit="1" customWidth="1"/>
    <col min="11532" max="11533" width="12.453125" style="126" customWidth="1"/>
    <col min="11534" max="11534" width="15.1796875" style="126" bestFit="1" customWidth="1"/>
    <col min="11535" max="11535" width="10.453125" style="126" bestFit="1" customWidth="1"/>
    <col min="11536" max="11777" width="8.7265625" style="126"/>
    <col min="11778" max="11778" width="9" style="126" bestFit="1" customWidth="1"/>
    <col min="11779" max="11779" width="14.81640625" style="126" customWidth="1"/>
    <col min="11780" max="11782" width="8.7265625" style="126"/>
    <col min="11783" max="11783" width="1.453125" style="126" customWidth="1"/>
    <col min="11784" max="11784" width="12.54296875" style="126" bestFit="1" customWidth="1"/>
    <col min="11785" max="11785" width="10.54296875" style="126" bestFit="1" customWidth="1"/>
    <col min="11786" max="11786" width="13.54296875" style="126" bestFit="1" customWidth="1"/>
    <col min="11787" max="11787" width="12.453125" style="126" bestFit="1" customWidth="1"/>
    <col min="11788" max="11789" width="12.453125" style="126" customWidth="1"/>
    <col min="11790" max="11790" width="15.1796875" style="126" bestFit="1" customWidth="1"/>
    <col min="11791" max="11791" width="10.453125" style="126" bestFit="1" customWidth="1"/>
    <col min="11792" max="12033" width="8.7265625" style="126"/>
    <col min="12034" max="12034" width="9" style="126" bestFit="1" customWidth="1"/>
    <col min="12035" max="12035" width="14.81640625" style="126" customWidth="1"/>
    <col min="12036" max="12038" width="8.7265625" style="126"/>
    <col min="12039" max="12039" width="1.453125" style="126" customWidth="1"/>
    <col min="12040" max="12040" width="12.54296875" style="126" bestFit="1" customWidth="1"/>
    <col min="12041" max="12041" width="10.54296875" style="126" bestFit="1" customWidth="1"/>
    <col min="12042" max="12042" width="13.54296875" style="126" bestFit="1" customWidth="1"/>
    <col min="12043" max="12043" width="12.453125" style="126" bestFit="1" customWidth="1"/>
    <col min="12044" max="12045" width="12.453125" style="126" customWidth="1"/>
    <col min="12046" max="12046" width="15.1796875" style="126" bestFit="1" customWidth="1"/>
    <col min="12047" max="12047" width="10.453125" style="126" bestFit="1" customWidth="1"/>
    <col min="12048" max="12289" width="8.7265625" style="126"/>
    <col min="12290" max="12290" width="9" style="126" bestFit="1" customWidth="1"/>
    <col min="12291" max="12291" width="14.81640625" style="126" customWidth="1"/>
    <col min="12292" max="12294" width="8.7265625" style="126"/>
    <col min="12295" max="12295" width="1.453125" style="126" customWidth="1"/>
    <col min="12296" max="12296" width="12.54296875" style="126" bestFit="1" customWidth="1"/>
    <col min="12297" max="12297" width="10.54296875" style="126" bestFit="1" customWidth="1"/>
    <col min="12298" max="12298" width="13.54296875" style="126" bestFit="1" customWidth="1"/>
    <col min="12299" max="12299" width="12.453125" style="126" bestFit="1" customWidth="1"/>
    <col min="12300" max="12301" width="12.453125" style="126" customWidth="1"/>
    <col min="12302" max="12302" width="15.1796875" style="126" bestFit="1" customWidth="1"/>
    <col min="12303" max="12303" width="10.453125" style="126" bestFit="1" customWidth="1"/>
    <col min="12304" max="12545" width="8.7265625" style="126"/>
    <col min="12546" max="12546" width="9" style="126" bestFit="1" customWidth="1"/>
    <col min="12547" max="12547" width="14.81640625" style="126" customWidth="1"/>
    <col min="12548" max="12550" width="8.7265625" style="126"/>
    <col min="12551" max="12551" width="1.453125" style="126" customWidth="1"/>
    <col min="12552" max="12552" width="12.54296875" style="126" bestFit="1" customWidth="1"/>
    <col min="12553" max="12553" width="10.54296875" style="126" bestFit="1" customWidth="1"/>
    <col min="12554" max="12554" width="13.54296875" style="126" bestFit="1" customWidth="1"/>
    <col min="12555" max="12555" width="12.453125" style="126" bestFit="1" customWidth="1"/>
    <col min="12556" max="12557" width="12.453125" style="126" customWidth="1"/>
    <col min="12558" max="12558" width="15.1796875" style="126" bestFit="1" customWidth="1"/>
    <col min="12559" max="12559" width="10.453125" style="126" bestFit="1" customWidth="1"/>
    <col min="12560" max="12801" width="8.7265625" style="126"/>
    <col min="12802" max="12802" width="9" style="126" bestFit="1" customWidth="1"/>
    <col min="12803" max="12803" width="14.81640625" style="126" customWidth="1"/>
    <col min="12804" max="12806" width="8.7265625" style="126"/>
    <col min="12807" max="12807" width="1.453125" style="126" customWidth="1"/>
    <col min="12808" max="12808" width="12.54296875" style="126" bestFit="1" customWidth="1"/>
    <col min="12809" max="12809" width="10.54296875" style="126" bestFit="1" customWidth="1"/>
    <col min="12810" max="12810" width="13.54296875" style="126" bestFit="1" customWidth="1"/>
    <col min="12811" max="12811" width="12.453125" style="126" bestFit="1" customWidth="1"/>
    <col min="12812" max="12813" width="12.453125" style="126" customWidth="1"/>
    <col min="12814" max="12814" width="15.1796875" style="126" bestFit="1" customWidth="1"/>
    <col min="12815" max="12815" width="10.453125" style="126" bestFit="1" customWidth="1"/>
    <col min="12816" max="13057" width="8.7265625" style="126"/>
    <col min="13058" max="13058" width="9" style="126" bestFit="1" customWidth="1"/>
    <col min="13059" max="13059" width="14.81640625" style="126" customWidth="1"/>
    <col min="13060" max="13062" width="8.7265625" style="126"/>
    <col min="13063" max="13063" width="1.453125" style="126" customWidth="1"/>
    <col min="13064" max="13064" width="12.54296875" style="126" bestFit="1" customWidth="1"/>
    <col min="13065" max="13065" width="10.54296875" style="126" bestFit="1" customWidth="1"/>
    <col min="13066" max="13066" width="13.54296875" style="126" bestFit="1" customWidth="1"/>
    <col min="13067" max="13067" width="12.453125" style="126" bestFit="1" customWidth="1"/>
    <col min="13068" max="13069" width="12.453125" style="126" customWidth="1"/>
    <col min="13070" max="13070" width="15.1796875" style="126" bestFit="1" customWidth="1"/>
    <col min="13071" max="13071" width="10.453125" style="126" bestFit="1" customWidth="1"/>
    <col min="13072" max="13313" width="8.7265625" style="126"/>
    <col min="13314" max="13314" width="9" style="126" bestFit="1" customWidth="1"/>
    <col min="13315" max="13315" width="14.81640625" style="126" customWidth="1"/>
    <col min="13316" max="13318" width="8.7265625" style="126"/>
    <col min="13319" max="13319" width="1.453125" style="126" customWidth="1"/>
    <col min="13320" max="13320" width="12.54296875" style="126" bestFit="1" customWidth="1"/>
    <col min="13321" max="13321" width="10.54296875" style="126" bestFit="1" customWidth="1"/>
    <col min="13322" max="13322" width="13.54296875" style="126" bestFit="1" customWidth="1"/>
    <col min="13323" max="13323" width="12.453125" style="126" bestFit="1" customWidth="1"/>
    <col min="13324" max="13325" width="12.453125" style="126" customWidth="1"/>
    <col min="13326" max="13326" width="15.1796875" style="126" bestFit="1" customWidth="1"/>
    <col min="13327" max="13327" width="10.453125" style="126" bestFit="1" customWidth="1"/>
    <col min="13328" max="13569" width="8.7265625" style="126"/>
    <col min="13570" max="13570" width="9" style="126" bestFit="1" customWidth="1"/>
    <col min="13571" max="13571" width="14.81640625" style="126" customWidth="1"/>
    <col min="13572" max="13574" width="8.7265625" style="126"/>
    <col min="13575" max="13575" width="1.453125" style="126" customWidth="1"/>
    <col min="13576" max="13576" width="12.54296875" style="126" bestFit="1" customWidth="1"/>
    <col min="13577" max="13577" width="10.54296875" style="126" bestFit="1" customWidth="1"/>
    <col min="13578" max="13578" width="13.54296875" style="126" bestFit="1" customWidth="1"/>
    <col min="13579" max="13579" width="12.453125" style="126" bestFit="1" customWidth="1"/>
    <col min="13580" max="13581" width="12.453125" style="126" customWidth="1"/>
    <col min="13582" max="13582" width="15.1796875" style="126" bestFit="1" customWidth="1"/>
    <col min="13583" max="13583" width="10.453125" style="126" bestFit="1" customWidth="1"/>
    <col min="13584" max="13825" width="8.7265625" style="126"/>
    <col min="13826" max="13826" width="9" style="126" bestFit="1" customWidth="1"/>
    <col min="13827" max="13827" width="14.81640625" style="126" customWidth="1"/>
    <col min="13828" max="13830" width="8.7265625" style="126"/>
    <col min="13831" max="13831" width="1.453125" style="126" customWidth="1"/>
    <col min="13832" max="13832" width="12.54296875" style="126" bestFit="1" customWidth="1"/>
    <col min="13833" max="13833" width="10.54296875" style="126" bestFit="1" customWidth="1"/>
    <col min="13834" max="13834" width="13.54296875" style="126" bestFit="1" customWidth="1"/>
    <col min="13835" max="13835" width="12.453125" style="126" bestFit="1" customWidth="1"/>
    <col min="13836" max="13837" width="12.453125" style="126" customWidth="1"/>
    <col min="13838" max="13838" width="15.1796875" style="126" bestFit="1" customWidth="1"/>
    <col min="13839" max="13839" width="10.453125" style="126" bestFit="1" customWidth="1"/>
    <col min="13840" max="14081" width="8.7265625" style="126"/>
    <col min="14082" max="14082" width="9" style="126" bestFit="1" customWidth="1"/>
    <col min="14083" max="14083" width="14.81640625" style="126" customWidth="1"/>
    <col min="14084" max="14086" width="8.7265625" style="126"/>
    <col min="14087" max="14087" width="1.453125" style="126" customWidth="1"/>
    <col min="14088" max="14088" width="12.54296875" style="126" bestFit="1" customWidth="1"/>
    <col min="14089" max="14089" width="10.54296875" style="126" bestFit="1" customWidth="1"/>
    <col min="14090" max="14090" width="13.54296875" style="126" bestFit="1" customWidth="1"/>
    <col min="14091" max="14091" width="12.453125" style="126" bestFit="1" customWidth="1"/>
    <col min="14092" max="14093" width="12.453125" style="126" customWidth="1"/>
    <col min="14094" max="14094" width="15.1796875" style="126" bestFit="1" customWidth="1"/>
    <col min="14095" max="14095" width="10.453125" style="126" bestFit="1" customWidth="1"/>
    <col min="14096" max="14337" width="8.7265625" style="126"/>
    <col min="14338" max="14338" width="9" style="126" bestFit="1" customWidth="1"/>
    <col min="14339" max="14339" width="14.81640625" style="126" customWidth="1"/>
    <col min="14340" max="14342" width="8.7265625" style="126"/>
    <col min="14343" max="14343" width="1.453125" style="126" customWidth="1"/>
    <col min="14344" max="14344" width="12.54296875" style="126" bestFit="1" customWidth="1"/>
    <col min="14345" max="14345" width="10.54296875" style="126" bestFit="1" customWidth="1"/>
    <col min="14346" max="14346" width="13.54296875" style="126" bestFit="1" customWidth="1"/>
    <col min="14347" max="14347" width="12.453125" style="126" bestFit="1" customWidth="1"/>
    <col min="14348" max="14349" width="12.453125" style="126" customWidth="1"/>
    <col min="14350" max="14350" width="15.1796875" style="126" bestFit="1" customWidth="1"/>
    <col min="14351" max="14351" width="10.453125" style="126" bestFit="1" customWidth="1"/>
    <col min="14352" max="14593" width="8.7265625" style="126"/>
    <col min="14594" max="14594" width="9" style="126" bestFit="1" customWidth="1"/>
    <col min="14595" max="14595" width="14.81640625" style="126" customWidth="1"/>
    <col min="14596" max="14598" width="8.7265625" style="126"/>
    <col min="14599" max="14599" width="1.453125" style="126" customWidth="1"/>
    <col min="14600" max="14600" width="12.54296875" style="126" bestFit="1" customWidth="1"/>
    <col min="14601" max="14601" width="10.54296875" style="126" bestFit="1" customWidth="1"/>
    <col min="14602" max="14602" width="13.54296875" style="126" bestFit="1" customWidth="1"/>
    <col min="14603" max="14603" width="12.453125" style="126" bestFit="1" customWidth="1"/>
    <col min="14604" max="14605" width="12.453125" style="126" customWidth="1"/>
    <col min="14606" max="14606" width="15.1796875" style="126" bestFit="1" customWidth="1"/>
    <col min="14607" max="14607" width="10.453125" style="126" bestFit="1" customWidth="1"/>
    <col min="14608" max="14849" width="8.7265625" style="126"/>
    <col min="14850" max="14850" width="9" style="126" bestFit="1" customWidth="1"/>
    <col min="14851" max="14851" width="14.81640625" style="126" customWidth="1"/>
    <col min="14852" max="14854" width="8.7265625" style="126"/>
    <col min="14855" max="14855" width="1.453125" style="126" customWidth="1"/>
    <col min="14856" max="14856" width="12.54296875" style="126" bestFit="1" customWidth="1"/>
    <col min="14857" max="14857" width="10.54296875" style="126" bestFit="1" customWidth="1"/>
    <col min="14858" max="14858" width="13.54296875" style="126" bestFit="1" customWidth="1"/>
    <col min="14859" max="14859" width="12.453125" style="126" bestFit="1" customWidth="1"/>
    <col min="14860" max="14861" width="12.453125" style="126" customWidth="1"/>
    <col min="14862" max="14862" width="15.1796875" style="126" bestFit="1" customWidth="1"/>
    <col min="14863" max="14863" width="10.453125" style="126" bestFit="1" customWidth="1"/>
    <col min="14864" max="15105" width="8.7265625" style="126"/>
    <col min="15106" max="15106" width="9" style="126" bestFit="1" customWidth="1"/>
    <col min="15107" max="15107" width="14.81640625" style="126" customWidth="1"/>
    <col min="15108" max="15110" width="8.7265625" style="126"/>
    <col min="15111" max="15111" width="1.453125" style="126" customWidth="1"/>
    <col min="15112" max="15112" width="12.54296875" style="126" bestFit="1" customWidth="1"/>
    <col min="15113" max="15113" width="10.54296875" style="126" bestFit="1" customWidth="1"/>
    <col min="15114" max="15114" width="13.54296875" style="126" bestFit="1" customWidth="1"/>
    <col min="15115" max="15115" width="12.453125" style="126" bestFit="1" customWidth="1"/>
    <col min="15116" max="15117" width="12.453125" style="126" customWidth="1"/>
    <col min="15118" max="15118" width="15.1796875" style="126" bestFit="1" customWidth="1"/>
    <col min="15119" max="15119" width="10.453125" style="126" bestFit="1" customWidth="1"/>
    <col min="15120" max="15361" width="8.7265625" style="126"/>
    <col min="15362" max="15362" width="9" style="126" bestFit="1" customWidth="1"/>
    <col min="15363" max="15363" width="14.81640625" style="126" customWidth="1"/>
    <col min="15364" max="15366" width="8.7265625" style="126"/>
    <col min="15367" max="15367" width="1.453125" style="126" customWidth="1"/>
    <col min="15368" max="15368" width="12.54296875" style="126" bestFit="1" customWidth="1"/>
    <col min="15369" max="15369" width="10.54296875" style="126" bestFit="1" customWidth="1"/>
    <col min="15370" max="15370" width="13.54296875" style="126" bestFit="1" customWidth="1"/>
    <col min="15371" max="15371" width="12.453125" style="126" bestFit="1" customWidth="1"/>
    <col min="15372" max="15373" width="12.453125" style="126" customWidth="1"/>
    <col min="15374" max="15374" width="15.1796875" style="126" bestFit="1" customWidth="1"/>
    <col min="15375" max="15375" width="10.453125" style="126" bestFit="1" customWidth="1"/>
    <col min="15376" max="15617" width="8.7265625" style="126"/>
    <col min="15618" max="15618" width="9" style="126" bestFit="1" customWidth="1"/>
    <col min="15619" max="15619" width="14.81640625" style="126" customWidth="1"/>
    <col min="15620" max="15622" width="8.7265625" style="126"/>
    <col min="15623" max="15623" width="1.453125" style="126" customWidth="1"/>
    <col min="15624" max="15624" width="12.54296875" style="126" bestFit="1" customWidth="1"/>
    <col min="15625" max="15625" width="10.54296875" style="126" bestFit="1" customWidth="1"/>
    <col min="15626" max="15626" width="13.54296875" style="126" bestFit="1" customWidth="1"/>
    <col min="15627" max="15627" width="12.453125" style="126" bestFit="1" customWidth="1"/>
    <col min="15628" max="15629" width="12.453125" style="126" customWidth="1"/>
    <col min="15630" max="15630" width="15.1796875" style="126" bestFit="1" customWidth="1"/>
    <col min="15631" max="15631" width="10.453125" style="126" bestFit="1" customWidth="1"/>
    <col min="15632" max="15873" width="8.7265625" style="126"/>
    <col min="15874" max="15874" width="9" style="126" bestFit="1" customWidth="1"/>
    <col min="15875" max="15875" width="14.81640625" style="126" customWidth="1"/>
    <col min="15876" max="15878" width="8.7265625" style="126"/>
    <col min="15879" max="15879" width="1.453125" style="126" customWidth="1"/>
    <col min="15880" max="15880" width="12.54296875" style="126" bestFit="1" customWidth="1"/>
    <col min="15881" max="15881" width="10.54296875" style="126" bestFit="1" customWidth="1"/>
    <col min="15882" max="15882" width="13.54296875" style="126" bestFit="1" customWidth="1"/>
    <col min="15883" max="15883" width="12.453125" style="126" bestFit="1" customWidth="1"/>
    <col min="15884" max="15885" width="12.453125" style="126" customWidth="1"/>
    <col min="15886" max="15886" width="15.1796875" style="126" bestFit="1" customWidth="1"/>
    <col min="15887" max="15887" width="10.453125" style="126" bestFit="1" customWidth="1"/>
    <col min="15888" max="16129" width="8.7265625" style="126"/>
    <col min="16130" max="16130" width="9" style="126" bestFit="1" customWidth="1"/>
    <col min="16131" max="16131" width="14.81640625" style="126" customWidth="1"/>
    <col min="16132" max="16134" width="8.7265625" style="126"/>
    <col min="16135" max="16135" width="1.453125" style="126" customWidth="1"/>
    <col min="16136" max="16136" width="12.54296875" style="126" bestFit="1" customWidth="1"/>
    <col min="16137" max="16137" width="10.54296875" style="126" bestFit="1" customWidth="1"/>
    <col min="16138" max="16138" width="13.54296875" style="126" bestFit="1" customWidth="1"/>
    <col min="16139" max="16139" width="12.453125" style="126" bestFit="1" customWidth="1"/>
    <col min="16140" max="16141" width="12.453125" style="126" customWidth="1"/>
    <col min="16142" max="16142" width="15.1796875" style="126" bestFit="1" customWidth="1"/>
    <col min="16143" max="16143" width="10.453125" style="126" bestFit="1" customWidth="1"/>
    <col min="16144" max="16384" width="8.7265625" style="126"/>
  </cols>
  <sheetData>
    <row r="1" spans="2:15" ht="14.5" thickBot="1" x14ac:dyDescent="0.35"/>
    <row r="2" spans="2:15" ht="23.15" customHeight="1" thickBot="1" x14ac:dyDescent="0.55000000000000004">
      <c r="B2" s="387" t="s">
        <v>127</v>
      </c>
      <c r="C2" s="388"/>
      <c r="D2" s="388"/>
      <c r="E2" s="388"/>
      <c r="F2" s="388"/>
      <c r="G2" s="389"/>
      <c r="H2" s="265"/>
      <c r="I2" s="265"/>
      <c r="J2" s="265"/>
      <c r="K2" s="265"/>
      <c r="L2" s="265"/>
      <c r="M2" s="265"/>
      <c r="N2" s="265"/>
      <c r="O2" s="266"/>
    </row>
    <row r="4" spans="2:15" x14ac:dyDescent="0.3">
      <c r="B4" s="351" t="str">
        <f>'Detailed Budget '!A3</f>
        <v>Organization Name</v>
      </c>
      <c r="C4" s="351"/>
      <c r="D4" s="352"/>
    </row>
    <row r="5" spans="2:15" x14ac:dyDescent="0.3">
      <c r="B5" s="351" t="str">
        <f>'Detailed Budget '!A4</f>
        <v>Grant Activity Title</v>
      </c>
      <c r="C5" s="351"/>
      <c r="D5" s="352"/>
    </row>
    <row r="6" spans="2:15" x14ac:dyDescent="0.3">
      <c r="B6" s="351" t="str">
        <f>'Detailed Budget '!A5</f>
        <v>Total Budget Amount</v>
      </c>
      <c r="C6" s="351"/>
      <c r="D6" s="352"/>
    </row>
    <row r="7" spans="2:15" x14ac:dyDescent="0.3">
      <c r="B7" s="351" t="str">
        <f>'Detailed Budget '!A6</f>
        <v>Start Date</v>
      </c>
      <c r="C7" s="351"/>
      <c r="D7" s="353"/>
    </row>
    <row r="8" spans="2:15" x14ac:dyDescent="0.3">
      <c r="B8" s="351" t="str">
        <f>'Detailed Budget '!A7</f>
        <v>End Date</v>
      </c>
      <c r="C8" s="351"/>
      <c r="D8" s="353"/>
    </row>
    <row r="9" spans="2:15" ht="14.5" thickBot="1" x14ac:dyDescent="0.35"/>
    <row r="10" spans="2:15" ht="14.5" thickBot="1" x14ac:dyDescent="0.35">
      <c r="B10" s="381" t="s">
        <v>125</v>
      </c>
      <c r="C10" s="383" t="s">
        <v>142</v>
      </c>
      <c r="D10" s="380" t="s">
        <v>140</v>
      </c>
      <c r="E10" s="380"/>
      <c r="F10" s="383" t="s">
        <v>111</v>
      </c>
      <c r="G10" s="385" t="s">
        <v>143</v>
      </c>
    </row>
    <row r="11" spans="2:15" ht="31.5" customHeight="1" thickBot="1" x14ac:dyDescent="0.35">
      <c r="B11" s="382"/>
      <c r="C11" s="384"/>
      <c r="D11" s="354" t="s">
        <v>126</v>
      </c>
      <c r="E11" s="354" t="s">
        <v>89</v>
      </c>
      <c r="F11" s="384"/>
      <c r="G11" s="386"/>
    </row>
    <row r="12" spans="2:15" x14ac:dyDescent="0.3">
      <c r="B12" s="355" t="str">
        <f>'Detailed Budget '!A11</f>
        <v>1. Labor</v>
      </c>
      <c r="C12" s="356">
        <f>'Detailed Budget '!G20</f>
        <v>1750</v>
      </c>
      <c r="D12" s="357">
        <f>'Detailed Budget '!I20</f>
        <v>250</v>
      </c>
      <c r="E12" s="357">
        <f>'Detailed Budget '!J20</f>
        <v>0</v>
      </c>
      <c r="F12" s="357">
        <f>'Detailed Budget '!K20</f>
        <v>0</v>
      </c>
      <c r="G12" s="358">
        <f>D12+E12+F12</f>
        <v>250</v>
      </c>
    </row>
    <row r="13" spans="2:15" x14ac:dyDescent="0.3">
      <c r="B13" s="359" t="str">
        <f>'Detailed Budget '!A22</f>
        <v>2. Fringe Benefits</v>
      </c>
      <c r="C13" s="360">
        <f>'Detailed Budget '!G28</f>
        <v>0</v>
      </c>
      <c r="D13" s="361">
        <f>'Detailed Budget '!I28</f>
        <v>0</v>
      </c>
      <c r="E13" s="361">
        <f>'Detailed Budget '!J28</f>
        <v>0</v>
      </c>
      <c r="F13" s="361">
        <f>'Detailed Budget '!K28</f>
        <v>0</v>
      </c>
      <c r="G13" s="358">
        <f t="shared" ref="G13:G17" si="0">D13+E13+F13</f>
        <v>0</v>
      </c>
    </row>
    <row r="14" spans="2:15" x14ac:dyDescent="0.3">
      <c r="B14" s="359" t="str">
        <f>'Detailed Budget '!A30</f>
        <v>3. Consultants</v>
      </c>
      <c r="C14" s="360">
        <f>'Detailed Budget '!G35</f>
        <v>0</v>
      </c>
      <c r="D14" s="361">
        <f>'Detailed Budget '!I35</f>
        <v>0</v>
      </c>
      <c r="E14" s="361">
        <f>'Detailed Budget '!J35</f>
        <v>0</v>
      </c>
      <c r="F14" s="361">
        <f>'Detailed Budget '!K35</f>
        <v>0</v>
      </c>
      <c r="G14" s="358">
        <f t="shared" si="0"/>
        <v>0</v>
      </c>
    </row>
    <row r="15" spans="2:15" x14ac:dyDescent="0.3">
      <c r="B15" s="359" t="str">
        <f>'Detailed Budget '!A37</f>
        <v>4. Travel</v>
      </c>
      <c r="C15" s="360">
        <f>'Detailed Budget '!G48</f>
        <v>0</v>
      </c>
      <c r="D15" s="361">
        <f>'Detailed Budget '!I48</f>
        <v>0</v>
      </c>
      <c r="E15" s="361">
        <f>'Detailed Budget '!J48</f>
        <v>0</v>
      </c>
      <c r="F15" s="361">
        <f>'Detailed Budget '!K48</f>
        <v>0</v>
      </c>
      <c r="G15" s="358">
        <f t="shared" si="0"/>
        <v>0</v>
      </c>
    </row>
    <row r="16" spans="2:15" x14ac:dyDescent="0.3">
      <c r="B16" s="359" t="str">
        <f>'Detailed Budget '!A50</f>
        <v>5. Materials and Supplies</v>
      </c>
      <c r="C16" s="360">
        <f>'Detailed Budget '!G56</f>
        <v>0</v>
      </c>
      <c r="D16" s="361">
        <f>'Detailed Budget '!I56</f>
        <v>0</v>
      </c>
      <c r="E16" s="361">
        <f>'Detailed Budget '!J56</f>
        <v>0</v>
      </c>
      <c r="F16" s="361">
        <f>'Detailed Budget '!K56</f>
        <v>0</v>
      </c>
      <c r="G16" s="358">
        <f>D16+E16+F16</f>
        <v>0</v>
      </c>
    </row>
    <row r="17" spans="2:7" x14ac:dyDescent="0.3">
      <c r="B17" s="359" t="str">
        <f>'Detailed Budget '!A58</f>
        <v>6. Other Direct Costs/Activity costs</v>
      </c>
      <c r="C17" s="360">
        <f>'Detailed Budget '!G74</f>
        <v>0</v>
      </c>
      <c r="D17" s="361">
        <f>'Detailed Budget '!I74</f>
        <v>0</v>
      </c>
      <c r="E17" s="361">
        <f>'Detailed Budget '!J74</f>
        <v>0</v>
      </c>
      <c r="F17" s="361">
        <f>'Detailed Budget '!K74</f>
        <v>0</v>
      </c>
      <c r="G17" s="358">
        <f t="shared" si="0"/>
        <v>0</v>
      </c>
    </row>
    <row r="18" spans="2:7" ht="14.5" thickBot="1" x14ac:dyDescent="0.35">
      <c r="B18" s="362" t="str">
        <f>'Detailed Budget '!A76</f>
        <v>Grand Total</v>
      </c>
      <c r="C18" s="363">
        <f>SUM(C12:C17)</f>
        <v>1750</v>
      </c>
      <c r="D18" s="364">
        <f>SUM(D12:D17)</f>
        <v>250</v>
      </c>
      <c r="E18" s="364">
        <f>SUM(E12:E17)</f>
        <v>0</v>
      </c>
      <c r="F18" s="364">
        <f>SUM(F12:F17)</f>
        <v>0</v>
      </c>
      <c r="G18" s="365">
        <f>SUM(G12:G17)</f>
        <v>250</v>
      </c>
    </row>
  </sheetData>
  <mergeCells count="6">
    <mergeCell ref="D10:E10"/>
    <mergeCell ref="B10:B11"/>
    <mergeCell ref="F10:F11"/>
    <mergeCell ref="G10:G11"/>
    <mergeCell ref="B2:G2"/>
    <mergeCell ref="C10:C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91"/>
  <sheetViews>
    <sheetView topLeftCell="A5" zoomScale="85" zoomScaleNormal="85" workbookViewId="0">
      <selection activeCell="C16" sqref="C16"/>
    </sheetView>
  </sheetViews>
  <sheetFormatPr defaultColWidth="8.54296875" defaultRowHeight="12.5" x14ac:dyDescent="0.25"/>
  <cols>
    <col min="1" max="1" width="8.453125" style="221" customWidth="1"/>
    <col min="2" max="2" width="36.90625" style="219" customWidth="1"/>
    <col min="3" max="3" width="14.6328125" style="219" customWidth="1"/>
    <col min="4" max="4" width="11.36328125" style="228" customWidth="1"/>
    <col min="5" max="5" width="11.54296875" style="221" customWidth="1"/>
    <col min="6" max="6" width="12.453125" style="221" customWidth="1"/>
    <col min="7" max="7" width="12.7265625" style="228" bestFit="1" customWidth="1"/>
    <col min="8" max="8" width="1.54296875" style="221" customWidth="1"/>
    <col min="9" max="9" width="14.08984375" style="227" customWidth="1"/>
    <col min="10" max="10" width="11.36328125" style="222" customWidth="1"/>
    <col min="11" max="11" width="13.36328125" style="222" customWidth="1"/>
    <col min="12" max="12" width="15.08984375" style="228" customWidth="1"/>
    <col min="13" max="13" width="15.54296875" style="287" customWidth="1"/>
    <col min="14" max="232" width="8.54296875" style="222"/>
    <col min="233" max="233" width="8.453125" style="222" customWidth="1"/>
    <col min="234" max="234" width="37" style="222" customWidth="1"/>
    <col min="235" max="235" width="12.54296875" style="222" customWidth="1"/>
    <col min="236" max="236" width="11.54296875" style="222" bestFit="1" customWidth="1"/>
    <col min="237" max="237" width="14.453125" style="222" customWidth="1"/>
    <col min="238" max="238" width="14.54296875" style="222" customWidth="1"/>
    <col min="239" max="239" width="1.54296875" style="222" customWidth="1"/>
    <col min="240" max="240" width="14" style="222" customWidth="1"/>
    <col min="241" max="241" width="13.54296875" style="222" customWidth="1"/>
    <col min="242" max="242" width="17.54296875" style="222" customWidth="1"/>
    <col min="243" max="243" width="16.54296875" style="222" customWidth="1"/>
    <col min="244" max="244" width="17.453125" style="222" customWidth="1"/>
    <col min="245" max="245" width="1.453125" style="222" customWidth="1"/>
    <col min="246" max="246" width="11.453125" style="222" customWidth="1"/>
    <col min="247" max="248" width="11.54296875" style="222" customWidth="1"/>
    <col min="249" max="249" width="14.453125" style="222" bestFit="1" customWidth="1"/>
    <col min="250" max="250" width="11.453125" style="222" bestFit="1" customWidth="1"/>
    <col min="251" max="252" width="8.54296875" style="222"/>
    <col min="253" max="253" width="13.54296875" style="222" customWidth="1"/>
    <col min="254" max="254" width="9.54296875" style="222" bestFit="1" customWidth="1"/>
    <col min="255" max="255" width="19.54296875" style="222" customWidth="1"/>
    <col min="256" max="488" width="8.54296875" style="222"/>
    <col min="489" max="489" width="8.453125" style="222" customWidth="1"/>
    <col min="490" max="490" width="37" style="222" customWidth="1"/>
    <col min="491" max="491" width="12.54296875" style="222" customWidth="1"/>
    <col min="492" max="492" width="11.54296875" style="222" bestFit="1" customWidth="1"/>
    <col min="493" max="493" width="14.453125" style="222" customWidth="1"/>
    <col min="494" max="494" width="14.54296875" style="222" customWidth="1"/>
    <col min="495" max="495" width="1.54296875" style="222" customWidth="1"/>
    <col min="496" max="496" width="14" style="222" customWidth="1"/>
    <col min="497" max="497" width="13.54296875" style="222" customWidth="1"/>
    <col min="498" max="498" width="17.54296875" style="222" customWidth="1"/>
    <col min="499" max="499" width="16.54296875" style="222" customWidth="1"/>
    <col min="500" max="500" width="17.453125" style="222" customWidth="1"/>
    <col min="501" max="501" width="1.453125" style="222" customWidth="1"/>
    <col min="502" max="502" width="11.453125" style="222" customWidth="1"/>
    <col min="503" max="504" width="11.54296875" style="222" customWidth="1"/>
    <col min="505" max="505" width="14.453125" style="222" bestFit="1" customWidth="1"/>
    <col min="506" max="506" width="11.453125" style="222" bestFit="1" customWidth="1"/>
    <col min="507" max="508" width="8.54296875" style="222"/>
    <col min="509" max="509" width="13.54296875" style="222" customWidth="1"/>
    <col min="510" max="510" width="9.54296875" style="222" bestFit="1" customWidth="1"/>
    <col min="511" max="511" width="19.54296875" style="222" customWidth="1"/>
    <col min="512" max="744" width="8.54296875" style="222"/>
    <col min="745" max="745" width="8.453125" style="222" customWidth="1"/>
    <col min="746" max="746" width="37" style="222" customWidth="1"/>
    <col min="747" max="747" width="12.54296875" style="222" customWidth="1"/>
    <col min="748" max="748" width="11.54296875" style="222" bestFit="1" customWidth="1"/>
    <col min="749" max="749" width="14.453125" style="222" customWidth="1"/>
    <col min="750" max="750" width="14.54296875" style="222" customWidth="1"/>
    <col min="751" max="751" width="1.54296875" style="222" customWidth="1"/>
    <col min="752" max="752" width="14" style="222" customWidth="1"/>
    <col min="753" max="753" width="13.54296875" style="222" customWidth="1"/>
    <col min="754" max="754" width="17.54296875" style="222" customWidth="1"/>
    <col min="755" max="755" width="16.54296875" style="222" customWidth="1"/>
    <col min="756" max="756" width="17.453125" style="222" customWidth="1"/>
    <col min="757" max="757" width="1.453125" style="222" customWidth="1"/>
    <col min="758" max="758" width="11.453125" style="222" customWidth="1"/>
    <col min="759" max="760" width="11.54296875" style="222" customWidth="1"/>
    <col min="761" max="761" width="14.453125" style="222" bestFit="1" customWidth="1"/>
    <col min="762" max="762" width="11.453125" style="222" bestFit="1" customWidth="1"/>
    <col min="763" max="764" width="8.54296875" style="222"/>
    <col min="765" max="765" width="13.54296875" style="222" customWidth="1"/>
    <col min="766" max="766" width="9.54296875" style="222" bestFit="1" customWidth="1"/>
    <col min="767" max="767" width="19.54296875" style="222" customWidth="1"/>
    <col min="768" max="1000" width="8.54296875" style="222"/>
    <col min="1001" max="1001" width="8.453125" style="222" customWidth="1"/>
    <col min="1002" max="1002" width="37" style="222" customWidth="1"/>
    <col min="1003" max="1003" width="12.54296875" style="222" customWidth="1"/>
    <col min="1004" max="1004" width="11.54296875" style="222" bestFit="1" customWidth="1"/>
    <col min="1005" max="1005" width="14.453125" style="222" customWidth="1"/>
    <col min="1006" max="1006" width="14.54296875" style="222" customWidth="1"/>
    <col min="1007" max="1007" width="1.54296875" style="222" customWidth="1"/>
    <col min="1008" max="1008" width="14" style="222" customWidth="1"/>
    <col min="1009" max="1009" width="13.54296875" style="222" customWidth="1"/>
    <col min="1010" max="1010" width="17.54296875" style="222" customWidth="1"/>
    <col min="1011" max="1011" width="16.54296875" style="222" customWidth="1"/>
    <col min="1012" max="1012" width="17.453125" style="222" customWidth="1"/>
    <col min="1013" max="1013" width="1.453125" style="222" customWidth="1"/>
    <col min="1014" max="1014" width="11.453125" style="222" customWidth="1"/>
    <col min="1015" max="1016" width="11.54296875" style="222" customWidth="1"/>
    <col min="1017" max="1017" width="14.453125" style="222" bestFit="1" customWidth="1"/>
    <col min="1018" max="1018" width="11.453125" style="222" bestFit="1" customWidth="1"/>
    <col min="1019" max="1020" width="8.54296875" style="222"/>
    <col min="1021" max="1021" width="13.54296875" style="222" customWidth="1"/>
    <col min="1022" max="1022" width="9.54296875" style="222" bestFit="1" customWidth="1"/>
    <col min="1023" max="1023" width="19.54296875" style="222" customWidth="1"/>
    <col min="1024" max="1256" width="8.54296875" style="222"/>
    <col min="1257" max="1257" width="8.453125" style="222" customWidth="1"/>
    <col min="1258" max="1258" width="37" style="222" customWidth="1"/>
    <col min="1259" max="1259" width="12.54296875" style="222" customWidth="1"/>
    <col min="1260" max="1260" width="11.54296875" style="222" bestFit="1" customWidth="1"/>
    <col min="1261" max="1261" width="14.453125" style="222" customWidth="1"/>
    <col min="1262" max="1262" width="14.54296875" style="222" customWidth="1"/>
    <col min="1263" max="1263" width="1.54296875" style="222" customWidth="1"/>
    <col min="1264" max="1264" width="14" style="222" customWidth="1"/>
    <col min="1265" max="1265" width="13.54296875" style="222" customWidth="1"/>
    <col min="1266" max="1266" width="17.54296875" style="222" customWidth="1"/>
    <col min="1267" max="1267" width="16.54296875" style="222" customWidth="1"/>
    <col min="1268" max="1268" width="17.453125" style="222" customWidth="1"/>
    <col min="1269" max="1269" width="1.453125" style="222" customWidth="1"/>
    <col min="1270" max="1270" width="11.453125" style="222" customWidth="1"/>
    <col min="1271" max="1272" width="11.54296875" style="222" customWidth="1"/>
    <col min="1273" max="1273" width="14.453125" style="222" bestFit="1" customWidth="1"/>
    <col min="1274" max="1274" width="11.453125" style="222" bestFit="1" customWidth="1"/>
    <col min="1275" max="1276" width="8.54296875" style="222"/>
    <col min="1277" max="1277" width="13.54296875" style="222" customWidth="1"/>
    <col min="1278" max="1278" width="9.54296875" style="222" bestFit="1" customWidth="1"/>
    <col min="1279" max="1279" width="19.54296875" style="222" customWidth="1"/>
    <col min="1280" max="1512" width="8.54296875" style="222"/>
    <col min="1513" max="1513" width="8.453125" style="222" customWidth="1"/>
    <col min="1514" max="1514" width="37" style="222" customWidth="1"/>
    <col min="1515" max="1515" width="12.54296875" style="222" customWidth="1"/>
    <col min="1516" max="1516" width="11.54296875" style="222" bestFit="1" customWidth="1"/>
    <col min="1517" max="1517" width="14.453125" style="222" customWidth="1"/>
    <col min="1518" max="1518" width="14.54296875" style="222" customWidth="1"/>
    <col min="1519" max="1519" width="1.54296875" style="222" customWidth="1"/>
    <col min="1520" max="1520" width="14" style="222" customWidth="1"/>
    <col min="1521" max="1521" width="13.54296875" style="222" customWidth="1"/>
    <col min="1522" max="1522" width="17.54296875" style="222" customWidth="1"/>
    <col min="1523" max="1523" width="16.54296875" style="222" customWidth="1"/>
    <col min="1524" max="1524" width="17.453125" style="222" customWidth="1"/>
    <col min="1525" max="1525" width="1.453125" style="222" customWidth="1"/>
    <col min="1526" max="1526" width="11.453125" style="222" customWidth="1"/>
    <col min="1527" max="1528" width="11.54296875" style="222" customWidth="1"/>
    <col min="1529" max="1529" width="14.453125" style="222" bestFit="1" customWidth="1"/>
    <col min="1530" max="1530" width="11.453125" style="222" bestFit="1" customWidth="1"/>
    <col min="1531" max="1532" width="8.54296875" style="222"/>
    <col min="1533" max="1533" width="13.54296875" style="222" customWidth="1"/>
    <col min="1534" max="1534" width="9.54296875" style="222" bestFit="1" customWidth="1"/>
    <col min="1535" max="1535" width="19.54296875" style="222" customWidth="1"/>
    <col min="1536" max="1768" width="8.54296875" style="222"/>
    <col min="1769" max="1769" width="8.453125" style="222" customWidth="1"/>
    <col min="1770" max="1770" width="37" style="222" customWidth="1"/>
    <col min="1771" max="1771" width="12.54296875" style="222" customWidth="1"/>
    <col min="1772" max="1772" width="11.54296875" style="222" bestFit="1" customWidth="1"/>
    <col min="1773" max="1773" width="14.453125" style="222" customWidth="1"/>
    <col min="1774" max="1774" width="14.54296875" style="222" customWidth="1"/>
    <col min="1775" max="1775" width="1.54296875" style="222" customWidth="1"/>
    <col min="1776" max="1776" width="14" style="222" customWidth="1"/>
    <col min="1777" max="1777" width="13.54296875" style="222" customWidth="1"/>
    <col min="1778" max="1778" width="17.54296875" style="222" customWidth="1"/>
    <col min="1779" max="1779" width="16.54296875" style="222" customWidth="1"/>
    <col min="1780" max="1780" width="17.453125" style="222" customWidth="1"/>
    <col min="1781" max="1781" width="1.453125" style="222" customWidth="1"/>
    <col min="1782" max="1782" width="11.453125" style="222" customWidth="1"/>
    <col min="1783" max="1784" width="11.54296875" style="222" customWidth="1"/>
    <col min="1785" max="1785" width="14.453125" style="222" bestFit="1" customWidth="1"/>
    <col min="1786" max="1786" width="11.453125" style="222" bestFit="1" customWidth="1"/>
    <col min="1787" max="1788" width="8.54296875" style="222"/>
    <col min="1789" max="1789" width="13.54296875" style="222" customWidth="1"/>
    <col min="1790" max="1790" width="9.54296875" style="222" bestFit="1" customWidth="1"/>
    <col min="1791" max="1791" width="19.54296875" style="222" customWidth="1"/>
    <col min="1792" max="2024" width="8.54296875" style="222"/>
    <col min="2025" max="2025" width="8.453125" style="222" customWidth="1"/>
    <col min="2026" max="2026" width="37" style="222" customWidth="1"/>
    <col min="2027" max="2027" width="12.54296875" style="222" customWidth="1"/>
    <col min="2028" max="2028" width="11.54296875" style="222" bestFit="1" customWidth="1"/>
    <col min="2029" max="2029" width="14.453125" style="222" customWidth="1"/>
    <col min="2030" max="2030" width="14.54296875" style="222" customWidth="1"/>
    <col min="2031" max="2031" width="1.54296875" style="222" customWidth="1"/>
    <col min="2032" max="2032" width="14" style="222" customWidth="1"/>
    <col min="2033" max="2033" width="13.54296875" style="222" customWidth="1"/>
    <col min="2034" max="2034" width="17.54296875" style="222" customWidth="1"/>
    <col min="2035" max="2035" width="16.54296875" style="222" customWidth="1"/>
    <col min="2036" max="2036" width="17.453125" style="222" customWidth="1"/>
    <col min="2037" max="2037" width="1.453125" style="222" customWidth="1"/>
    <col min="2038" max="2038" width="11.453125" style="222" customWidth="1"/>
    <col min="2039" max="2040" width="11.54296875" style="222" customWidth="1"/>
    <col min="2041" max="2041" width="14.453125" style="222" bestFit="1" customWidth="1"/>
    <col min="2042" max="2042" width="11.453125" style="222" bestFit="1" customWidth="1"/>
    <col min="2043" max="2044" width="8.54296875" style="222"/>
    <col min="2045" max="2045" width="13.54296875" style="222" customWidth="1"/>
    <col min="2046" max="2046" width="9.54296875" style="222" bestFit="1" customWidth="1"/>
    <col min="2047" max="2047" width="19.54296875" style="222" customWidth="1"/>
    <col min="2048" max="2280" width="8.54296875" style="222"/>
    <col min="2281" max="2281" width="8.453125" style="222" customWidth="1"/>
    <col min="2282" max="2282" width="37" style="222" customWidth="1"/>
    <col min="2283" max="2283" width="12.54296875" style="222" customWidth="1"/>
    <col min="2284" max="2284" width="11.54296875" style="222" bestFit="1" customWidth="1"/>
    <col min="2285" max="2285" width="14.453125" style="222" customWidth="1"/>
    <col min="2286" max="2286" width="14.54296875" style="222" customWidth="1"/>
    <col min="2287" max="2287" width="1.54296875" style="222" customWidth="1"/>
    <col min="2288" max="2288" width="14" style="222" customWidth="1"/>
    <col min="2289" max="2289" width="13.54296875" style="222" customWidth="1"/>
    <col min="2290" max="2290" width="17.54296875" style="222" customWidth="1"/>
    <col min="2291" max="2291" width="16.54296875" style="222" customWidth="1"/>
    <col min="2292" max="2292" width="17.453125" style="222" customWidth="1"/>
    <col min="2293" max="2293" width="1.453125" style="222" customWidth="1"/>
    <col min="2294" max="2294" width="11.453125" style="222" customWidth="1"/>
    <col min="2295" max="2296" width="11.54296875" style="222" customWidth="1"/>
    <col min="2297" max="2297" width="14.453125" style="222" bestFit="1" customWidth="1"/>
    <col min="2298" max="2298" width="11.453125" style="222" bestFit="1" customWidth="1"/>
    <col min="2299" max="2300" width="8.54296875" style="222"/>
    <col min="2301" max="2301" width="13.54296875" style="222" customWidth="1"/>
    <col min="2302" max="2302" width="9.54296875" style="222" bestFit="1" customWidth="1"/>
    <col min="2303" max="2303" width="19.54296875" style="222" customWidth="1"/>
    <col min="2304" max="2536" width="8.54296875" style="222"/>
    <col min="2537" max="2537" width="8.453125" style="222" customWidth="1"/>
    <col min="2538" max="2538" width="37" style="222" customWidth="1"/>
    <col min="2539" max="2539" width="12.54296875" style="222" customWidth="1"/>
    <col min="2540" max="2540" width="11.54296875" style="222" bestFit="1" customWidth="1"/>
    <col min="2541" max="2541" width="14.453125" style="222" customWidth="1"/>
    <col min="2542" max="2542" width="14.54296875" style="222" customWidth="1"/>
    <col min="2543" max="2543" width="1.54296875" style="222" customWidth="1"/>
    <col min="2544" max="2544" width="14" style="222" customWidth="1"/>
    <col min="2545" max="2545" width="13.54296875" style="222" customWidth="1"/>
    <col min="2546" max="2546" width="17.54296875" style="222" customWidth="1"/>
    <col min="2547" max="2547" width="16.54296875" style="222" customWidth="1"/>
    <col min="2548" max="2548" width="17.453125" style="222" customWidth="1"/>
    <col min="2549" max="2549" width="1.453125" style="222" customWidth="1"/>
    <col min="2550" max="2550" width="11.453125" style="222" customWidth="1"/>
    <col min="2551" max="2552" width="11.54296875" style="222" customWidth="1"/>
    <col min="2553" max="2553" width="14.453125" style="222" bestFit="1" customWidth="1"/>
    <col min="2554" max="2554" width="11.453125" style="222" bestFit="1" customWidth="1"/>
    <col min="2555" max="2556" width="8.54296875" style="222"/>
    <col min="2557" max="2557" width="13.54296875" style="222" customWidth="1"/>
    <col min="2558" max="2558" width="9.54296875" style="222" bestFit="1" customWidth="1"/>
    <col min="2559" max="2559" width="19.54296875" style="222" customWidth="1"/>
    <col min="2560" max="2792" width="8.54296875" style="222"/>
    <col min="2793" max="2793" width="8.453125" style="222" customWidth="1"/>
    <col min="2794" max="2794" width="37" style="222" customWidth="1"/>
    <col min="2795" max="2795" width="12.54296875" style="222" customWidth="1"/>
    <col min="2796" max="2796" width="11.54296875" style="222" bestFit="1" customWidth="1"/>
    <col min="2797" max="2797" width="14.453125" style="222" customWidth="1"/>
    <col min="2798" max="2798" width="14.54296875" style="222" customWidth="1"/>
    <col min="2799" max="2799" width="1.54296875" style="222" customWidth="1"/>
    <col min="2800" max="2800" width="14" style="222" customWidth="1"/>
    <col min="2801" max="2801" width="13.54296875" style="222" customWidth="1"/>
    <col min="2802" max="2802" width="17.54296875" style="222" customWidth="1"/>
    <col min="2803" max="2803" width="16.54296875" style="222" customWidth="1"/>
    <col min="2804" max="2804" width="17.453125" style="222" customWidth="1"/>
    <col min="2805" max="2805" width="1.453125" style="222" customWidth="1"/>
    <col min="2806" max="2806" width="11.453125" style="222" customWidth="1"/>
    <col min="2807" max="2808" width="11.54296875" style="222" customWidth="1"/>
    <col min="2809" max="2809" width="14.453125" style="222" bestFit="1" customWidth="1"/>
    <col min="2810" max="2810" width="11.453125" style="222" bestFit="1" customWidth="1"/>
    <col min="2811" max="2812" width="8.54296875" style="222"/>
    <col min="2813" max="2813" width="13.54296875" style="222" customWidth="1"/>
    <col min="2814" max="2814" width="9.54296875" style="222" bestFit="1" customWidth="1"/>
    <col min="2815" max="2815" width="19.54296875" style="222" customWidth="1"/>
    <col min="2816" max="3048" width="8.54296875" style="222"/>
    <col min="3049" max="3049" width="8.453125" style="222" customWidth="1"/>
    <col min="3050" max="3050" width="37" style="222" customWidth="1"/>
    <col min="3051" max="3051" width="12.54296875" style="222" customWidth="1"/>
    <col min="3052" max="3052" width="11.54296875" style="222" bestFit="1" customWidth="1"/>
    <col min="3053" max="3053" width="14.453125" style="222" customWidth="1"/>
    <col min="3054" max="3054" width="14.54296875" style="222" customWidth="1"/>
    <col min="3055" max="3055" width="1.54296875" style="222" customWidth="1"/>
    <col min="3056" max="3056" width="14" style="222" customWidth="1"/>
    <col min="3057" max="3057" width="13.54296875" style="222" customWidth="1"/>
    <col min="3058" max="3058" width="17.54296875" style="222" customWidth="1"/>
    <col min="3059" max="3059" width="16.54296875" style="222" customWidth="1"/>
    <col min="3060" max="3060" width="17.453125" style="222" customWidth="1"/>
    <col min="3061" max="3061" width="1.453125" style="222" customWidth="1"/>
    <col min="3062" max="3062" width="11.453125" style="222" customWidth="1"/>
    <col min="3063" max="3064" width="11.54296875" style="222" customWidth="1"/>
    <col min="3065" max="3065" width="14.453125" style="222" bestFit="1" customWidth="1"/>
    <col min="3066" max="3066" width="11.453125" style="222" bestFit="1" customWidth="1"/>
    <col min="3067" max="3068" width="8.54296875" style="222"/>
    <col min="3069" max="3069" width="13.54296875" style="222" customWidth="1"/>
    <col min="3070" max="3070" width="9.54296875" style="222" bestFit="1" customWidth="1"/>
    <col min="3071" max="3071" width="19.54296875" style="222" customWidth="1"/>
    <col min="3072" max="3304" width="8.54296875" style="222"/>
    <col min="3305" max="3305" width="8.453125" style="222" customWidth="1"/>
    <col min="3306" max="3306" width="37" style="222" customWidth="1"/>
    <col min="3307" max="3307" width="12.54296875" style="222" customWidth="1"/>
    <col min="3308" max="3308" width="11.54296875" style="222" bestFit="1" customWidth="1"/>
    <col min="3309" max="3309" width="14.453125" style="222" customWidth="1"/>
    <col min="3310" max="3310" width="14.54296875" style="222" customWidth="1"/>
    <col min="3311" max="3311" width="1.54296875" style="222" customWidth="1"/>
    <col min="3312" max="3312" width="14" style="222" customWidth="1"/>
    <col min="3313" max="3313" width="13.54296875" style="222" customWidth="1"/>
    <col min="3314" max="3314" width="17.54296875" style="222" customWidth="1"/>
    <col min="3315" max="3315" width="16.54296875" style="222" customWidth="1"/>
    <col min="3316" max="3316" width="17.453125" style="222" customWidth="1"/>
    <col min="3317" max="3317" width="1.453125" style="222" customWidth="1"/>
    <col min="3318" max="3318" width="11.453125" style="222" customWidth="1"/>
    <col min="3319" max="3320" width="11.54296875" style="222" customWidth="1"/>
    <col min="3321" max="3321" width="14.453125" style="222" bestFit="1" customWidth="1"/>
    <col min="3322" max="3322" width="11.453125" style="222" bestFit="1" customWidth="1"/>
    <col min="3323" max="3324" width="8.54296875" style="222"/>
    <col min="3325" max="3325" width="13.54296875" style="222" customWidth="1"/>
    <col min="3326" max="3326" width="9.54296875" style="222" bestFit="1" customWidth="1"/>
    <col min="3327" max="3327" width="19.54296875" style="222" customWidth="1"/>
    <col min="3328" max="3560" width="8.54296875" style="222"/>
    <col min="3561" max="3561" width="8.453125" style="222" customWidth="1"/>
    <col min="3562" max="3562" width="37" style="222" customWidth="1"/>
    <col min="3563" max="3563" width="12.54296875" style="222" customWidth="1"/>
    <col min="3564" max="3564" width="11.54296875" style="222" bestFit="1" customWidth="1"/>
    <col min="3565" max="3565" width="14.453125" style="222" customWidth="1"/>
    <col min="3566" max="3566" width="14.54296875" style="222" customWidth="1"/>
    <col min="3567" max="3567" width="1.54296875" style="222" customWidth="1"/>
    <col min="3568" max="3568" width="14" style="222" customWidth="1"/>
    <col min="3569" max="3569" width="13.54296875" style="222" customWidth="1"/>
    <col min="3570" max="3570" width="17.54296875" style="222" customWidth="1"/>
    <col min="3571" max="3571" width="16.54296875" style="222" customWidth="1"/>
    <col min="3572" max="3572" width="17.453125" style="222" customWidth="1"/>
    <col min="3573" max="3573" width="1.453125" style="222" customWidth="1"/>
    <col min="3574" max="3574" width="11.453125" style="222" customWidth="1"/>
    <col min="3575" max="3576" width="11.54296875" style="222" customWidth="1"/>
    <col min="3577" max="3577" width="14.453125" style="222" bestFit="1" customWidth="1"/>
    <col min="3578" max="3578" width="11.453125" style="222" bestFit="1" customWidth="1"/>
    <col min="3579" max="3580" width="8.54296875" style="222"/>
    <col min="3581" max="3581" width="13.54296875" style="222" customWidth="1"/>
    <col min="3582" max="3582" width="9.54296875" style="222" bestFit="1" customWidth="1"/>
    <col min="3583" max="3583" width="19.54296875" style="222" customWidth="1"/>
    <col min="3584" max="3816" width="8.54296875" style="222"/>
    <col min="3817" max="3817" width="8.453125" style="222" customWidth="1"/>
    <col min="3818" max="3818" width="37" style="222" customWidth="1"/>
    <col min="3819" max="3819" width="12.54296875" style="222" customWidth="1"/>
    <col min="3820" max="3820" width="11.54296875" style="222" bestFit="1" customWidth="1"/>
    <col min="3821" max="3821" width="14.453125" style="222" customWidth="1"/>
    <col min="3822" max="3822" width="14.54296875" style="222" customWidth="1"/>
    <col min="3823" max="3823" width="1.54296875" style="222" customWidth="1"/>
    <col min="3824" max="3824" width="14" style="222" customWidth="1"/>
    <col min="3825" max="3825" width="13.54296875" style="222" customWidth="1"/>
    <col min="3826" max="3826" width="17.54296875" style="222" customWidth="1"/>
    <col min="3827" max="3827" width="16.54296875" style="222" customWidth="1"/>
    <col min="3828" max="3828" width="17.453125" style="222" customWidth="1"/>
    <col min="3829" max="3829" width="1.453125" style="222" customWidth="1"/>
    <col min="3830" max="3830" width="11.453125" style="222" customWidth="1"/>
    <col min="3831" max="3832" width="11.54296875" style="222" customWidth="1"/>
    <col min="3833" max="3833" width="14.453125" style="222" bestFit="1" customWidth="1"/>
    <col min="3834" max="3834" width="11.453125" style="222" bestFit="1" customWidth="1"/>
    <col min="3835" max="3836" width="8.54296875" style="222"/>
    <col min="3837" max="3837" width="13.54296875" style="222" customWidth="1"/>
    <col min="3838" max="3838" width="9.54296875" style="222" bestFit="1" customWidth="1"/>
    <col min="3839" max="3839" width="19.54296875" style="222" customWidth="1"/>
    <col min="3840" max="4072" width="8.54296875" style="222"/>
    <col min="4073" max="4073" width="8.453125" style="222" customWidth="1"/>
    <col min="4074" max="4074" width="37" style="222" customWidth="1"/>
    <col min="4075" max="4075" width="12.54296875" style="222" customWidth="1"/>
    <col min="4076" max="4076" width="11.54296875" style="222" bestFit="1" customWidth="1"/>
    <col min="4077" max="4077" width="14.453125" style="222" customWidth="1"/>
    <col min="4078" max="4078" width="14.54296875" style="222" customWidth="1"/>
    <col min="4079" max="4079" width="1.54296875" style="222" customWidth="1"/>
    <col min="4080" max="4080" width="14" style="222" customWidth="1"/>
    <col min="4081" max="4081" width="13.54296875" style="222" customWidth="1"/>
    <col min="4082" max="4082" width="17.54296875" style="222" customWidth="1"/>
    <col min="4083" max="4083" width="16.54296875" style="222" customWidth="1"/>
    <col min="4084" max="4084" width="17.453125" style="222" customWidth="1"/>
    <col min="4085" max="4085" width="1.453125" style="222" customWidth="1"/>
    <col min="4086" max="4086" width="11.453125" style="222" customWidth="1"/>
    <col min="4087" max="4088" width="11.54296875" style="222" customWidth="1"/>
    <col min="4089" max="4089" width="14.453125" style="222" bestFit="1" customWidth="1"/>
    <col min="4090" max="4090" width="11.453125" style="222" bestFit="1" customWidth="1"/>
    <col min="4091" max="4092" width="8.54296875" style="222"/>
    <col min="4093" max="4093" width="13.54296875" style="222" customWidth="1"/>
    <col min="4094" max="4094" width="9.54296875" style="222" bestFit="1" customWidth="1"/>
    <col min="4095" max="4095" width="19.54296875" style="222" customWidth="1"/>
    <col min="4096" max="4328" width="8.54296875" style="222"/>
    <col min="4329" max="4329" width="8.453125" style="222" customWidth="1"/>
    <col min="4330" max="4330" width="37" style="222" customWidth="1"/>
    <col min="4331" max="4331" width="12.54296875" style="222" customWidth="1"/>
    <col min="4332" max="4332" width="11.54296875" style="222" bestFit="1" customWidth="1"/>
    <col min="4333" max="4333" width="14.453125" style="222" customWidth="1"/>
    <col min="4334" max="4334" width="14.54296875" style="222" customWidth="1"/>
    <col min="4335" max="4335" width="1.54296875" style="222" customWidth="1"/>
    <col min="4336" max="4336" width="14" style="222" customWidth="1"/>
    <col min="4337" max="4337" width="13.54296875" style="222" customWidth="1"/>
    <col min="4338" max="4338" width="17.54296875" style="222" customWidth="1"/>
    <col min="4339" max="4339" width="16.54296875" style="222" customWidth="1"/>
    <col min="4340" max="4340" width="17.453125" style="222" customWidth="1"/>
    <col min="4341" max="4341" width="1.453125" style="222" customWidth="1"/>
    <col min="4342" max="4342" width="11.453125" style="222" customWidth="1"/>
    <col min="4343" max="4344" width="11.54296875" style="222" customWidth="1"/>
    <col min="4345" max="4345" width="14.453125" style="222" bestFit="1" customWidth="1"/>
    <col min="4346" max="4346" width="11.453125" style="222" bestFit="1" customWidth="1"/>
    <col min="4347" max="4348" width="8.54296875" style="222"/>
    <col min="4349" max="4349" width="13.54296875" style="222" customWidth="1"/>
    <col min="4350" max="4350" width="9.54296875" style="222" bestFit="1" customWidth="1"/>
    <col min="4351" max="4351" width="19.54296875" style="222" customWidth="1"/>
    <col min="4352" max="4584" width="8.54296875" style="222"/>
    <col min="4585" max="4585" width="8.453125" style="222" customWidth="1"/>
    <col min="4586" max="4586" width="37" style="222" customWidth="1"/>
    <col min="4587" max="4587" width="12.54296875" style="222" customWidth="1"/>
    <col min="4588" max="4588" width="11.54296875" style="222" bestFit="1" customWidth="1"/>
    <col min="4589" max="4589" width="14.453125" style="222" customWidth="1"/>
    <col min="4590" max="4590" width="14.54296875" style="222" customWidth="1"/>
    <col min="4591" max="4591" width="1.54296875" style="222" customWidth="1"/>
    <col min="4592" max="4592" width="14" style="222" customWidth="1"/>
    <col min="4593" max="4593" width="13.54296875" style="222" customWidth="1"/>
    <col min="4594" max="4594" width="17.54296875" style="222" customWidth="1"/>
    <col min="4595" max="4595" width="16.54296875" style="222" customWidth="1"/>
    <col min="4596" max="4596" width="17.453125" style="222" customWidth="1"/>
    <col min="4597" max="4597" width="1.453125" style="222" customWidth="1"/>
    <col min="4598" max="4598" width="11.453125" style="222" customWidth="1"/>
    <col min="4599" max="4600" width="11.54296875" style="222" customWidth="1"/>
    <col min="4601" max="4601" width="14.453125" style="222" bestFit="1" customWidth="1"/>
    <col min="4602" max="4602" width="11.453125" style="222" bestFit="1" customWidth="1"/>
    <col min="4603" max="4604" width="8.54296875" style="222"/>
    <col min="4605" max="4605" width="13.54296875" style="222" customWidth="1"/>
    <col min="4606" max="4606" width="9.54296875" style="222" bestFit="1" customWidth="1"/>
    <col min="4607" max="4607" width="19.54296875" style="222" customWidth="1"/>
    <col min="4608" max="4840" width="8.54296875" style="222"/>
    <col min="4841" max="4841" width="8.453125" style="222" customWidth="1"/>
    <col min="4842" max="4842" width="37" style="222" customWidth="1"/>
    <col min="4843" max="4843" width="12.54296875" style="222" customWidth="1"/>
    <col min="4844" max="4844" width="11.54296875" style="222" bestFit="1" customWidth="1"/>
    <col min="4845" max="4845" width="14.453125" style="222" customWidth="1"/>
    <col min="4846" max="4846" width="14.54296875" style="222" customWidth="1"/>
    <col min="4847" max="4847" width="1.54296875" style="222" customWidth="1"/>
    <col min="4848" max="4848" width="14" style="222" customWidth="1"/>
    <col min="4849" max="4849" width="13.54296875" style="222" customWidth="1"/>
    <col min="4850" max="4850" width="17.54296875" style="222" customWidth="1"/>
    <col min="4851" max="4851" width="16.54296875" style="222" customWidth="1"/>
    <col min="4852" max="4852" width="17.453125" style="222" customWidth="1"/>
    <col min="4853" max="4853" width="1.453125" style="222" customWidth="1"/>
    <col min="4854" max="4854" width="11.453125" style="222" customWidth="1"/>
    <col min="4855" max="4856" width="11.54296875" style="222" customWidth="1"/>
    <col min="4857" max="4857" width="14.453125" style="222" bestFit="1" customWidth="1"/>
    <col min="4858" max="4858" width="11.453125" style="222" bestFit="1" customWidth="1"/>
    <col min="4859" max="4860" width="8.54296875" style="222"/>
    <col min="4861" max="4861" width="13.54296875" style="222" customWidth="1"/>
    <col min="4862" max="4862" width="9.54296875" style="222" bestFit="1" customWidth="1"/>
    <col min="4863" max="4863" width="19.54296875" style="222" customWidth="1"/>
    <col min="4864" max="5096" width="8.54296875" style="222"/>
    <col min="5097" max="5097" width="8.453125" style="222" customWidth="1"/>
    <col min="5098" max="5098" width="37" style="222" customWidth="1"/>
    <col min="5099" max="5099" width="12.54296875" style="222" customWidth="1"/>
    <col min="5100" max="5100" width="11.54296875" style="222" bestFit="1" customWidth="1"/>
    <col min="5101" max="5101" width="14.453125" style="222" customWidth="1"/>
    <col min="5102" max="5102" width="14.54296875" style="222" customWidth="1"/>
    <col min="5103" max="5103" width="1.54296875" style="222" customWidth="1"/>
    <col min="5104" max="5104" width="14" style="222" customWidth="1"/>
    <col min="5105" max="5105" width="13.54296875" style="222" customWidth="1"/>
    <col min="5106" max="5106" width="17.54296875" style="222" customWidth="1"/>
    <col min="5107" max="5107" width="16.54296875" style="222" customWidth="1"/>
    <col min="5108" max="5108" width="17.453125" style="222" customWidth="1"/>
    <col min="5109" max="5109" width="1.453125" style="222" customWidth="1"/>
    <col min="5110" max="5110" width="11.453125" style="222" customWidth="1"/>
    <col min="5111" max="5112" width="11.54296875" style="222" customWidth="1"/>
    <col min="5113" max="5113" width="14.453125" style="222" bestFit="1" customWidth="1"/>
    <col min="5114" max="5114" width="11.453125" style="222" bestFit="1" customWidth="1"/>
    <col min="5115" max="5116" width="8.54296875" style="222"/>
    <col min="5117" max="5117" width="13.54296875" style="222" customWidth="1"/>
    <col min="5118" max="5118" width="9.54296875" style="222" bestFit="1" customWidth="1"/>
    <col min="5119" max="5119" width="19.54296875" style="222" customWidth="1"/>
    <col min="5120" max="5352" width="8.54296875" style="222"/>
    <col min="5353" max="5353" width="8.453125" style="222" customWidth="1"/>
    <col min="5354" max="5354" width="37" style="222" customWidth="1"/>
    <col min="5355" max="5355" width="12.54296875" style="222" customWidth="1"/>
    <col min="5356" max="5356" width="11.54296875" style="222" bestFit="1" customWidth="1"/>
    <col min="5357" max="5357" width="14.453125" style="222" customWidth="1"/>
    <col min="5358" max="5358" width="14.54296875" style="222" customWidth="1"/>
    <col min="5359" max="5359" width="1.54296875" style="222" customWidth="1"/>
    <col min="5360" max="5360" width="14" style="222" customWidth="1"/>
    <col min="5361" max="5361" width="13.54296875" style="222" customWidth="1"/>
    <col min="5362" max="5362" width="17.54296875" style="222" customWidth="1"/>
    <col min="5363" max="5363" width="16.54296875" style="222" customWidth="1"/>
    <col min="5364" max="5364" width="17.453125" style="222" customWidth="1"/>
    <col min="5365" max="5365" width="1.453125" style="222" customWidth="1"/>
    <col min="5366" max="5366" width="11.453125" style="222" customWidth="1"/>
    <col min="5367" max="5368" width="11.54296875" style="222" customWidth="1"/>
    <col min="5369" max="5369" width="14.453125" style="222" bestFit="1" customWidth="1"/>
    <col min="5370" max="5370" width="11.453125" style="222" bestFit="1" customWidth="1"/>
    <col min="5371" max="5372" width="8.54296875" style="222"/>
    <col min="5373" max="5373" width="13.54296875" style="222" customWidth="1"/>
    <col min="5374" max="5374" width="9.54296875" style="222" bestFit="1" customWidth="1"/>
    <col min="5375" max="5375" width="19.54296875" style="222" customWidth="1"/>
    <col min="5376" max="5608" width="8.54296875" style="222"/>
    <col min="5609" max="5609" width="8.453125" style="222" customWidth="1"/>
    <col min="5610" max="5610" width="37" style="222" customWidth="1"/>
    <col min="5611" max="5611" width="12.54296875" style="222" customWidth="1"/>
    <col min="5612" max="5612" width="11.54296875" style="222" bestFit="1" customWidth="1"/>
    <col min="5613" max="5613" width="14.453125" style="222" customWidth="1"/>
    <col min="5614" max="5614" width="14.54296875" style="222" customWidth="1"/>
    <col min="5615" max="5615" width="1.54296875" style="222" customWidth="1"/>
    <col min="5616" max="5616" width="14" style="222" customWidth="1"/>
    <col min="5617" max="5617" width="13.54296875" style="222" customWidth="1"/>
    <col min="5618" max="5618" width="17.54296875" style="222" customWidth="1"/>
    <col min="5619" max="5619" width="16.54296875" style="222" customWidth="1"/>
    <col min="5620" max="5620" width="17.453125" style="222" customWidth="1"/>
    <col min="5621" max="5621" width="1.453125" style="222" customWidth="1"/>
    <col min="5622" max="5622" width="11.453125" style="222" customWidth="1"/>
    <col min="5623" max="5624" width="11.54296875" style="222" customWidth="1"/>
    <col min="5625" max="5625" width="14.453125" style="222" bestFit="1" customWidth="1"/>
    <col min="5626" max="5626" width="11.453125" style="222" bestFit="1" customWidth="1"/>
    <col min="5627" max="5628" width="8.54296875" style="222"/>
    <col min="5629" max="5629" width="13.54296875" style="222" customWidth="1"/>
    <col min="5630" max="5630" width="9.54296875" style="222" bestFit="1" customWidth="1"/>
    <col min="5631" max="5631" width="19.54296875" style="222" customWidth="1"/>
    <col min="5632" max="5864" width="8.54296875" style="222"/>
    <col min="5865" max="5865" width="8.453125" style="222" customWidth="1"/>
    <col min="5866" max="5866" width="37" style="222" customWidth="1"/>
    <col min="5867" max="5867" width="12.54296875" style="222" customWidth="1"/>
    <col min="5868" max="5868" width="11.54296875" style="222" bestFit="1" customWidth="1"/>
    <col min="5869" max="5869" width="14.453125" style="222" customWidth="1"/>
    <col min="5870" max="5870" width="14.54296875" style="222" customWidth="1"/>
    <col min="5871" max="5871" width="1.54296875" style="222" customWidth="1"/>
    <col min="5872" max="5872" width="14" style="222" customWidth="1"/>
    <col min="5873" max="5873" width="13.54296875" style="222" customWidth="1"/>
    <col min="5874" max="5874" width="17.54296875" style="222" customWidth="1"/>
    <col min="5875" max="5875" width="16.54296875" style="222" customWidth="1"/>
    <col min="5876" max="5876" width="17.453125" style="222" customWidth="1"/>
    <col min="5877" max="5877" width="1.453125" style="222" customWidth="1"/>
    <col min="5878" max="5878" width="11.453125" style="222" customWidth="1"/>
    <col min="5879" max="5880" width="11.54296875" style="222" customWidth="1"/>
    <col min="5881" max="5881" width="14.453125" style="222" bestFit="1" customWidth="1"/>
    <col min="5882" max="5882" width="11.453125" style="222" bestFit="1" customWidth="1"/>
    <col min="5883" max="5884" width="8.54296875" style="222"/>
    <col min="5885" max="5885" width="13.54296875" style="222" customWidth="1"/>
    <col min="5886" max="5886" width="9.54296875" style="222" bestFit="1" customWidth="1"/>
    <col min="5887" max="5887" width="19.54296875" style="222" customWidth="1"/>
    <col min="5888" max="6120" width="8.54296875" style="222"/>
    <col min="6121" max="6121" width="8.453125" style="222" customWidth="1"/>
    <col min="6122" max="6122" width="37" style="222" customWidth="1"/>
    <col min="6123" max="6123" width="12.54296875" style="222" customWidth="1"/>
    <col min="6124" max="6124" width="11.54296875" style="222" bestFit="1" customWidth="1"/>
    <col min="6125" max="6125" width="14.453125" style="222" customWidth="1"/>
    <col min="6126" max="6126" width="14.54296875" style="222" customWidth="1"/>
    <col min="6127" max="6127" width="1.54296875" style="222" customWidth="1"/>
    <col min="6128" max="6128" width="14" style="222" customWidth="1"/>
    <col min="6129" max="6129" width="13.54296875" style="222" customWidth="1"/>
    <col min="6130" max="6130" width="17.54296875" style="222" customWidth="1"/>
    <col min="6131" max="6131" width="16.54296875" style="222" customWidth="1"/>
    <col min="6132" max="6132" width="17.453125" style="222" customWidth="1"/>
    <col min="6133" max="6133" width="1.453125" style="222" customWidth="1"/>
    <col min="6134" max="6134" width="11.453125" style="222" customWidth="1"/>
    <col min="6135" max="6136" width="11.54296875" style="222" customWidth="1"/>
    <col min="6137" max="6137" width="14.453125" style="222" bestFit="1" customWidth="1"/>
    <col min="6138" max="6138" width="11.453125" style="222" bestFit="1" customWidth="1"/>
    <col min="6139" max="6140" width="8.54296875" style="222"/>
    <col min="6141" max="6141" width="13.54296875" style="222" customWidth="1"/>
    <col min="6142" max="6142" width="9.54296875" style="222" bestFit="1" customWidth="1"/>
    <col min="6143" max="6143" width="19.54296875" style="222" customWidth="1"/>
    <col min="6144" max="6376" width="8.54296875" style="222"/>
    <col min="6377" max="6377" width="8.453125" style="222" customWidth="1"/>
    <col min="6378" max="6378" width="37" style="222" customWidth="1"/>
    <col min="6379" max="6379" width="12.54296875" style="222" customWidth="1"/>
    <col min="6380" max="6380" width="11.54296875" style="222" bestFit="1" customWidth="1"/>
    <col min="6381" max="6381" width="14.453125" style="222" customWidth="1"/>
    <col min="6382" max="6382" width="14.54296875" style="222" customWidth="1"/>
    <col min="6383" max="6383" width="1.54296875" style="222" customWidth="1"/>
    <col min="6384" max="6384" width="14" style="222" customWidth="1"/>
    <col min="6385" max="6385" width="13.54296875" style="222" customWidth="1"/>
    <col min="6386" max="6386" width="17.54296875" style="222" customWidth="1"/>
    <col min="6387" max="6387" width="16.54296875" style="222" customWidth="1"/>
    <col min="6388" max="6388" width="17.453125" style="222" customWidth="1"/>
    <col min="6389" max="6389" width="1.453125" style="222" customWidth="1"/>
    <col min="6390" max="6390" width="11.453125" style="222" customWidth="1"/>
    <col min="6391" max="6392" width="11.54296875" style="222" customWidth="1"/>
    <col min="6393" max="6393" width="14.453125" style="222" bestFit="1" customWidth="1"/>
    <col min="6394" max="6394" width="11.453125" style="222" bestFit="1" customWidth="1"/>
    <col min="6395" max="6396" width="8.54296875" style="222"/>
    <col min="6397" max="6397" width="13.54296875" style="222" customWidth="1"/>
    <col min="6398" max="6398" width="9.54296875" style="222" bestFit="1" customWidth="1"/>
    <col min="6399" max="6399" width="19.54296875" style="222" customWidth="1"/>
    <col min="6400" max="6632" width="8.54296875" style="222"/>
    <col min="6633" max="6633" width="8.453125" style="222" customWidth="1"/>
    <col min="6634" max="6634" width="37" style="222" customWidth="1"/>
    <col min="6635" max="6635" width="12.54296875" style="222" customWidth="1"/>
    <col min="6636" max="6636" width="11.54296875" style="222" bestFit="1" customWidth="1"/>
    <col min="6637" max="6637" width="14.453125" style="222" customWidth="1"/>
    <col min="6638" max="6638" width="14.54296875" style="222" customWidth="1"/>
    <col min="6639" max="6639" width="1.54296875" style="222" customWidth="1"/>
    <col min="6640" max="6640" width="14" style="222" customWidth="1"/>
    <col min="6641" max="6641" width="13.54296875" style="222" customWidth="1"/>
    <col min="6642" max="6642" width="17.54296875" style="222" customWidth="1"/>
    <col min="6643" max="6643" width="16.54296875" style="222" customWidth="1"/>
    <col min="6644" max="6644" width="17.453125" style="222" customWidth="1"/>
    <col min="6645" max="6645" width="1.453125" style="222" customWidth="1"/>
    <col min="6646" max="6646" width="11.453125" style="222" customWidth="1"/>
    <col min="6647" max="6648" width="11.54296875" style="222" customWidth="1"/>
    <col min="6649" max="6649" width="14.453125" style="222" bestFit="1" customWidth="1"/>
    <col min="6650" max="6650" width="11.453125" style="222" bestFit="1" customWidth="1"/>
    <col min="6651" max="6652" width="8.54296875" style="222"/>
    <col min="6653" max="6653" width="13.54296875" style="222" customWidth="1"/>
    <col min="6654" max="6654" width="9.54296875" style="222" bestFit="1" customWidth="1"/>
    <col min="6655" max="6655" width="19.54296875" style="222" customWidth="1"/>
    <col min="6656" max="6888" width="8.54296875" style="222"/>
    <col min="6889" max="6889" width="8.453125" style="222" customWidth="1"/>
    <col min="6890" max="6890" width="37" style="222" customWidth="1"/>
    <col min="6891" max="6891" width="12.54296875" style="222" customWidth="1"/>
    <col min="6892" max="6892" width="11.54296875" style="222" bestFit="1" customWidth="1"/>
    <col min="6893" max="6893" width="14.453125" style="222" customWidth="1"/>
    <col min="6894" max="6894" width="14.54296875" style="222" customWidth="1"/>
    <col min="6895" max="6895" width="1.54296875" style="222" customWidth="1"/>
    <col min="6896" max="6896" width="14" style="222" customWidth="1"/>
    <col min="6897" max="6897" width="13.54296875" style="222" customWidth="1"/>
    <col min="6898" max="6898" width="17.54296875" style="222" customWidth="1"/>
    <col min="6899" max="6899" width="16.54296875" style="222" customWidth="1"/>
    <col min="6900" max="6900" width="17.453125" style="222" customWidth="1"/>
    <col min="6901" max="6901" width="1.453125" style="222" customWidth="1"/>
    <col min="6902" max="6902" width="11.453125" style="222" customWidth="1"/>
    <col min="6903" max="6904" width="11.54296875" style="222" customWidth="1"/>
    <col min="6905" max="6905" width="14.453125" style="222" bestFit="1" customWidth="1"/>
    <col min="6906" max="6906" width="11.453125" style="222" bestFit="1" customWidth="1"/>
    <col min="6907" max="6908" width="8.54296875" style="222"/>
    <col min="6909" max="6909" width="13.54296875" style="222" customWidth="1"/>
    <col min="6910" max="6910" width="9.54296875" style="222" bestFit="1" customWidth="1"/>
    <col min="6911" max="6911" width="19.54296875" style="222" customWidth="1"/>
    <col min="6912" max="7144" width="8.54296875" style="222"/>
    <col min="7145" max="7145" width="8.453125" style="222" customWidth="1"/>
    <col min="7146" max="7146" width="37" style="222" customWidth="1"/>
    <col min="7147" max="7147" width="12.54296875" style="222" customWidth="1"/>
    <col min="7148" max="7148" width="11.54296875" style="222" bestFit="1" customWidth="1"/>
    <col min="7149" max="7149" width="14.453125" style="222" customWidth="1"/>
    <col min="7150" max="7150" width="14.54296875" style="222" customWidth="1"/>
    <col min="7151" max="7151" width="1.54296875" style="222" customWidth="1"/>
    <col min="7152" max="7152" width="14" style="222" customWidth="1"/>
    <col min="7153" max="7153" width="13.54296875" style="222" customWidth="1"/>
    <col min="7154" max="7154" width="17.54296875" style="222" customWidth="1"/>
    <col min="7155" max="7155" width="16.54296875" style="222" customWidth="1"/>
    <col min="7156" max="7156" width="17.453125" style="222" customWidth="1"/>
    <col min="7157" max="7157" width="1.453125" style="222" customWidth="1"/>
    <col min="7158" max="7158" width="11.453125" style="222" customWidth="1"/>
    <col min="7159" max="7160" width="11.54296875" style="222" customWidth="1"/>
    <col min="7161" max="7161" width="14.453125" style="222" bestFit="1" customWidth="1"/>
    <col min="7162" max="7162" width="11.453125" style="222" bestFit="1" customWidth="1"/>
    <col min="7163" max="7164" width="8.54296875" style="222"/>
    <col min="7165" max="7165" width="13.54296875" style="222" customWidth="1"/>
    <col min="7166" max="7166" width="9.54296875" style="222" bestFit="1" customWidth="1"/>
    <col min="7167" max="7167" width="19.54296875" style="222" customWidth="1"/>
    <col min="7168" max="7400" width="8.54296875" style="222"/>
    <col min="7401" max="7401" width="8.453125" style="222" customWidth="1"/>
    <col min="7402" max="7402" width="37" style="222" customWidth="1"/>
    <col min="7403" max="7403" width="12.54296875" style="222" customWidth="1"/>
    <col min="7404" max="7404" width="11.54296875" style="222" bestFit="1" customWidth="1"/>
    <col min="7405" max="7405" width="14.453125" style="222" customWidth="1"/>
    <col min="7406" max="7406" width="14.54296875" style="222" customWidth="1"/>
    <col min="7407" max="7407" width="1.54296875" style="222" customWidth="1"/>
    <col min="7408" max="7408" width="14" style="222" customWidth="1"/>
    <col min="7409" max="7409" width="13.54296875" style="222" customWidth="1"/>
    <col min="7410" max="7410" width="17.54296875" style="222" customWidth="1"/>
    <col min="7411" max="7411" width="16.54296875" style="222" customWidth="1"/>
    <col min="7412" max="7412" width="17.453125" style="222" customWidth="1"/>
    <col min="7413" max="7413" width="1.453125" style="222" customWidth="1"/>
    <col min="7414" max="7414" width="11.453125" style="222" customWidth="1"/>
    <col min="7415" max="7416" width="11.54296875" style="222" customWidth="1"/>
    <col min="7417" max="7417" width="14.453125" style="222" bestFit="1" customWidth="1"/>
    <col min="7418" max="7418" width="11.453125" style="222" bestFit="1" customWidth="1"/>
    <col min="7419" max="7420" width="8.54296875" style="222"/>
    <col min="7421" max="7421" width="13.54296875" style="222" customWidth="1"/>
    <col min="7422" max="7422" width="9.54296875" style="222" bestFit="1" customWidth="1"/>
    <col min="7423" max="7423" width="19.54296875" style="222" customWidth="1"/>
    <col min="7424" max="7656" width="8.54296875" style="222"/>
    <col min="7657" max="7657" width="8.453125" style="222" customWidth="1"/>
    <col min="7658" max="7658" width="37" style="222" customWidth="1"/>
    <col min="7659" max="7659" width="12.54296875" style="222" customWidth="1"/>
    <col min="7660" max="7660" width="11.54296875" style="222" bestFit="1" customWidth="1"/>
    <col min="7661" max="7661" width="14.453125" style="222" customWidth="1"/>
    <col min="7662" max="7662" width="14.54296875" style="222" customWidth="1"/>
    <col min="7663" max="7663" width="1.54296875" style="222" customWidth="1"/>
    <col min="7664" max="7664" width="14" style="222" customWidth="1"/>
    <col min="7665" max="7665" width="13.54296875" style="222" customWidth="1"/>
    <col min="7666" max="7666" width="17.54296875" style="222" customWidth="1"/>
    <col min="7667" max="7667" width="16.54296875" style="222" customWidth="1"/>
    <col min="7668" max="7668" width="17.453125" style="222" customWidth="1"/>
    <col min="7669" max="7669" width="1.453125" style="222" customWidth="1"/>
    <col min="7670" max="7670" width="11.453125" style="222" customWidth="1"/>
    <col min="7671" max="7672" width="11.54296875" style="222" customWidth="1"/>
    <col min="7673" max="7673" width="14.453125" style="222" bestFit="1" customWidth="1"/>
    <col min="7674" max="7674" width="11.453125" style="222" bestFit="1" customWidth="1"/>
    <col min="7675" max="7676" width="8.54296875" style="222"/>
    <col min="7677" max="7677" width="13.54296875" style="222" customWidth="1"/>
    <col min="7678" max="7678" width="9.54296875" style="222" bestFit="1" customWidth="1"/>
    <col min="7679" max="7679" width="19.54296875" style="222" customWidth="1"/>
    <col min="7680" max="7912" width="8.54296875" style="222"/>
    <col min="7913" max="7913" width="8.453125" style="222" customWidth="1"/>
    <col min="7914" max="7914" width="37" style="222" customWidth="1"/>
    <col min="7915" max="7915" width="12.54296875" style="222" customWidth="1"/>
    <col min="7916" max="7916" width="11.54296875" style="222" bestFit="1" customWidth="1"/>
    <col min="7917" max="7917" width="14.453125" style="222" customWidth="1"/>
    <col min="7918" max="7918" width="14.54296875" style="222" customWidth="1"/>
    <col min="7919" max="7919" width="1.54296875" style="222" customWidth="1"/>
    <col min="7920" max="7920" width="14" style="222" customWidth="1"/>
    <col min="7921" max="7921" width="13.54296875" style="222" customWidth="1"/>
    <col min="7922" max="7922" width="17.54296875" style="222" customWidth="1"/>
    <col min="7923" max="7923" width="16.54296875" style="222" customWidth="1"/>
    <col min="7924" max="7924" width="17.453125" style="222" customWidth="1"/>
    <col min="7925" max="7925" width="1.453125" style="222" customWidth="1"/>
    <col min="7926" max="7926" width="11.453125" style="222" customWidth="1"/>
    <col min="7927" max="7928" width="11.54296875" style="222" customWidth="1"/>
    <col min="7929" max="7929" width="14.453125" style="222" bestFit="1" customWidth="1"/>
    <col min="7930" max="7930" width="11.453125" style="222" bestFit="1" customWidth="1"/>
    <col min="7931" max="7932" width="8.54296875" style="222"/>
    <col min="7933" max="7933" width="13.54296875" style="222" customWidth="1"/>
    <col min="7934" max="7934" width="9.54296875" style="222" bestFit="1" customWidth="1"/>
    <col min="7935" max="7935" width="19.54296875" style="222" customWidth="1"/>
    <col min="7936" max="8168" width="8.54296875" style="222"/>
    <col min="8169" max="8169" width="8.453125" style="222" customWidth="1"/>
    <col min="8170" max="8170" width="37" style="222" customWidth="1"/>
    <col min="8171" max="8171" width="12.54296875" style="222" customWidth="1"/>
    <col min="8172" max="8172" width="11.54296875" style="222" bestFit="1" customWidth="1"/>
    <col min="8173" max="8173" width="14.453125" style="222" customWidth="1"/>
    <col min="8174" max="8174" width="14.54296875" style="222" customWidth="1"/>
    <col min="8175" max="8175" width="1.54296875" style="222" customWidth="1"/>
    <col min="8176" max="8176" width="14" style="222" customWidth="1"/>
    <col min="8177" max="8177" width="13.54296875" style="222" customWidth="1"/>
    <col min="8178" max="8178" width="17.54296875" style="222" customWidth="1"/>
    <col min="8179" max="8179" width="16.54296875" style="222" customWidth="1"/>
    <col min="8180" max="8180" width="17.453125" style="222" customWidth="1"/>
    <col min="8181" max="8181" width="1.453125" style="222" customWidth="1"/>
    <col min="8182" max="8182" width="11.453125" style="222" customWidth="1"/>
    <col min="8183" max="8184" width="11.54296875" style="222" customWidth="1"/>
    <col min="8185" max="8185" width="14.453125" style="222" bestFit="1" customWidth="1"/>
    <col min="8186" max="8186" width="11.453125" style="222" bestFit="1" customWidth="1"/>
    <col min="8187" max="8188" width="8.54296875" style="222"/>
    <col min="8189" max="8189" width="13.54296875" style="222" customWidth="1"/>
    <col min="8190" max="8190" width="9.54296875" style="222" bestFit="1" customWidth="1"/>
    <col min="8191" max="8191" width="19.54296875" style="222" customWidth="1"/>
    <col min="8192" max="8424" width="8.54296875" style="222"/>
    <col min="8425" max="8425" width="8.453125" style="222" customWidth="1"/>
    <col min="8426" max="8426" width="37" style="222" customWidth="1"/>
    <col min="8427" max="8427" width="12.54296875" style="222" customWidth="1"/>
    <col min="8428" max="8428" width="11.54296875" style="222" bestFit="1" customWidth="1"/>
    <col min="8429" max="8429" width="14.453125" style="222" customWidth="1"/>
    <col min="8430" max="8430" width="14.54296875" style="222" customWidth="1"/>
    <col min="8431" max="8431" width="1.54296875" style="222" customWidth="1"/>
    <col min="8432" max="8432" width="14" style="222" customWidth="1"/>
    <col min="8433" max="8433" width="13.54296875" style="222" customWidth="1"/>
    <col min="8434" max="8434" width="17.54296875" style="222" customWidth="1"/>
    <col min="8435" max="8435" width="16.54296875" style="222" customWidth="1"/>
    <col min="8436" max="8436" width="17.453125" style="222" customWidth="1"/>
    <col min="8437" max="8437" width="1.453125" style="222" customWidth="1"/>
    <col min="8438" max="8438" width="11.453125" style="222" customWidth="1"/>
    <col min="8439" max="8440" width="11.54296875" style="222" customWidth="1"/>
    <col min="8441" max="8441" width="14.453125" style="222" bestFit="1" customWidth="1"/>
    <col min="8442" max="8442" width="11.453125" style="222" bestFit="1" customWidth="1"/>
    <col min="8443" max="8444" width="8.54296875" style="222"/>
    <col min="8445" max="8445" width="13.54296875" style="222" customWidth="1"/>
    <col min="8446" max="8446" width="9.54296875" style="222" bestFit="1" customWidth="1"/>
    <col min="8447" max="8447" width="19.54296875" style="222" customWidth="1"/>
    <col min="8448" max="8680" width="8.54296875" style="222"/>
    <col min="8681" max="8681" width="8.453125" style="222" customWidth="1"/>
    <col min="8682" max="8682" width="37" style="222" customWidth="1"/>
    <col min="8683" max="8683" width="12.54296875" style="222" customWidth="1"/>
    <col min="8684" max="8684" width="11.54296875" style="222" bestFit="1" customWidth="1"/>
    <col min="8685" max="8685" width="14.453125" style="222" customWidth="1"/>
    <col min="8686" max="8686" width="14.54296875" style="222" customWidth="1"/>
    <col min="8687" max="8687" width="1.54296875" style="222" customWidth="1"/>
    <col min="8688" max="8688" width="14" style="222" customWidth="1"/>
    <col min="8689" max="8689" width="13.54296875" style="222" customWidth="1"/>
    <col min="8690" max="8690" width="17.54296875" style="222" customWidth="1"/>
    <col min="8691" max="8691" width="16.54296875" style="222" customWidth="1"/>
    <col min="8692" max="8692" width="17.453125" style="222" customWidth="1"/>
    <col min="8693" max="8693" width="1.453125" style="222" customWidth="1"/>
    <col min="8694" max="8694" width="11.453125" style="222" customWidth="1"/>
    <col min="8695" max="8696" width="11.54296875" style="222" customWidth="1"/>
    <col min="8697" max="8697" width="14.453125" style="222" bestFit="1" customWidth="1"/>
    <col min="8698" max="8698" width="11.453125" style="222" bestFit="1" customWidth="1"/>
    <col min="8699" max="8700" width="8.54296875" style="222"/>
    <col min="8701" max="8701" width="13.54296875" style="222" customWidth="1"/>
    <col min="8702" max="8702" width="9.54296875" style="222" bestFit="1" customWidth="1"/>
    <col min="8703" max="8703" width="19.54296875" style="222" customWidth="1"/>
    <col min="8704" max="8936" width="8.54296875" style="222"/>
    <col min="8937" max="8937" width="8.453125" style="222" customWidth="1"/>
    <col min="8938" max="8938" width="37" style="222" customWidth="1"/>
    <col min="8939" max="8939" width="12.54296875" style="222" customWidth="1"/>
    <col min="8940" max="8940" width="11.54296875" style="222" bestFit="1" customWidth="1"/>
    <col min="8941" max="8941" width="14.453125" style="222" customWidth="1"/>
    <col min="8942" max="8942" width="14.54296875" style="222" customWidth="1"/>
    <col min="8943" max="8943" width="1.54296875" style="222" customWidth="1"/>
    <col min="8944" max="8944" width="14" style="222" customWidth="1"/>
    <col min="8945" max="8945" width="13.54296875" style="222" customWidth="1"/>
    <col min="8946" max="8946" width="17.54296875" style="222" customWidth="1"/>
    <col min="8947" max="8947" width="16.54296875" style="222" customWidth="1"/>
    <col min="8948" max="8948" width="17.453125" style="222" customWidth="1"/>
    <col min="8949" max="8949" width="1.453125" style="222" customWidth="1"/>
    <col min="8950" max="8950" width="11.453125" style="222" customWidth="1"/>
    <col min="8951" max="8952" width="11.54296875" style="222" customWidth="1"/>
    <col min="8953" max="8953" width="14.453125" style="222" bestFit="1" customWidth="1"/>
    <col min="8954" max="8954" width="11.453125" style="222" bestFit="1" customWidth="1"/>
    <col min="8955" max="8956" width="8.54296875" style="222"/>
    <col min="8957" max="8957" width="13.54296875" style="222" customWidth="1"/>
    <col min="8958" max="8958" width="9.54296875" style="222" bestFit="1" customWidth="1"/>
    <col min="8959" max="8959" width="19.54296875" style="222" customWidth="1"/>
    <col min="8960" max="9192" width="8.54296875" style="222"/>
    <col min="9193" max="9193" width="8.453125" style="222" customWidth="1"/>
    <col min="9194" max="9194" width="37" style="222" customWidth="1"/>
    <col min="9195" max="9195" width="12.54296875" style="222" customWidth="1"/>
    <col min="9196" max="9196" width="11.54296875" style="222" bestFit="1" customWidth="1"/>
    <col min="9197" max="9197" width="14.453125" style="222" customWidth="1"/>
    <col min="9198" max="9198" width="14.54296875" style="222" customWidth="1"/>
    <col min="9199" max="9199" width="1.54296875" style="222" customWidth="1"/>
    <col min="9200" max="9200" width="14" style="222" customWidth="1"/>
    <col min="9201" max="9201" width="13.54296875" style="222" customWidth="1"/>
    <col min="9202" max="9202" width="17.54296875" style="222" customWidth="1"/>
    <col min="9203" max="9203" width="16.54296875" style="222" customWidth="1"/>
    <col min="9204" max="9204" width="17.453125" style="222" customWidth="1"/>
    <col min="9205" max="9205" width="1.453125" style="222" customWidth="1"/>
    <col min="9206" max="9206" width="11.453125" style="222" customWidth="1"/>
    <col min="9207" max="9208" width="11.54296875" style="222" customWidth="1"/>
    <col min="9209" max="9209" width="14.453125" style="222" bestFit="1" customWidth="1"/>
    <col min="9210" max="9210" width="11.453125" style="222" bestFit="1" customWidth="1"/>
    <col min="9211" max="9212" width="8.54296875" style="222"/>
    <col min="9213" max="9213" width="13.54296875" style="222" customWidth="1"/>
    <col min="9214" max="9214" width="9.54296875" style="222" bestFit="1" customWidth="1"/>
    <col min="9215" max="9215" width="19.54296875" style="222" customWidth="1"/>
    <col min="9216" max="9448" width="8.54296875" style="222"/>
    <col min="9449" max="9449" width="8.453125" style="222" customWidth="1"/>
    <col min="9450" max="9450" width="37" style="222" customWidth="1"/>
    <col min="9451" max="9451" width="12.54296875" style="222" customWidth="1"/>
    <col min="9452" max="9452" width="11.54296875" style="222" bestFit="1" customWidth="1"/>
    <col min="9453" max="9453" width="14.453125" style="222" customWidth="1"/>
    <col min="9454" max="9454" width="14.54296875" style="222" customWidth="1"/>
    <col min="9455" max="9455" width="1.54296875" style="222" customWidth="1"/>
    <col min="9456" max="9456" width="14" style="222" customWidth="1"/>
    <col min="9457" max="9457" width="13.54296875" style="222" customWidth="1"/>
    <col min="9458" max="9458" width="17.54296875" style="222" customWidth="1"/>
    <col min="9459" max="9459" width="16.54296875" style="222" customWidth="1"/>
    <col min="9460" max="9460" width="17.453125" style="222" customWidth="1"/>
    <col min="9461" max="9461" width="1.453125" style="222" customWidth="1"/>
    <col min="9462" max="9462" width="11.453125" style="222" customWidth="1"/>
    <col min="9463" max="9464" width="11.54296875" style="222" customWidth="1"/>
    <col min="9465" max="9465" width="14.453125" style="222" bestFit="1" customWidth="1"/>
    <col min="9466" max="9466" width="11.453125" style="222" bestFit="1" customWidth="1"/>
    <col min="9467" max="9468" width="8.54296875" style="222"/>
    <col min="9469" max="9469" width="13.54296875" style="222" customWidth="1"/>
    <col min="9470" max="9470" width="9.54296875" style="222" bestFit="1" customWidth="1"/>
    <col min="9471" max="9471" width="19.54296875" style="222" customWidth="1"/>
    <col min="9472" max="9704" width="8.54296875" style="222"/>
    <col min="9705" max="9705" width="8.453125" style="222" customWidth="1"/>
    <col min="9706" max="9706" width="37" style="222" customWidth="1"/>
    <col min="9707" max="9707" width="12.54296875" style="222" customWidth="1"/>
    <col min="9708" max="9708" width="11.54296875" style="222" bestFit="1" customWidth="1"/>
    <col min="9709" max="9709" width="14.453125" style="222" customWidth="1"/>
    <col min="9710" max="9710" width="14.54296875" style="222" customWidth="1"/>
    <col min="9711" max="9711" width="1.54296875" style="222" customWidth="1"/>
    <col min="9712" max="9712" width="14" style="222" customWidth="1"/>
    <col min="9713" max="9713" width="13.54296875" style="222" customWidth="1"/>
    <col min="9714" max="9714" width="17.54296875" style="222" customWidth="1"/>
    <col min="9715" max="9715" width="16.54296875" style="222" customWidth="1"/>
    <col min="9716" max="9716" width="17.453125" style="222" customWidth="1"/>
    <col min="9717" max="9717" width="1.453125" style="222" customWidth="1"/>
    <col min="9718" max="9718" width="11.453125" style="222" customWidth="1"/>
    <col min="9719" max="9720" width="11.54296875" style="222" customWidth="1"/>
    <col min="9721" max="9721" width="14.453125" style="222" bestFit="1" customWidth="1"/>
    <col min="9722" max="9722" width="11.453125" style="222" bestFit="1" customWidth="1"/>
    <col min="9723" max="9724" width="8.54296875" style="222"/>
    <col min="9725" max="9725" width="13.54296875" style="222" customWidth="1"/>
    <col min="9726" max="9726" width="9.54296875" style="222" bestFit="1" customWidth="1"/>
    <col min="9727" max="9727" width="19.54296875" style="222" customWidth="1"/>
    <col min="9728" max="9960" width="8.54296875" style="222"/>
    <col min="9961" max="9961" width="8.453125" style="222" customWidth="1"/>
    <col min="9962" max="9962" width="37" style="222" customWidth="1"/>
    <col min="9963" max="9963" width="12.54296875" style="222" customWidth="1"/>
    <col min="9964" max="9964" width="11.54296875" style="222" bestFit="1" customWidth="1"/>
    <col min="9965" max="9965" width="14.453125" style="222" customWidth="1"/>
    <col min="9966" max="9966" width="14.54296875" style="222" customWidth="1"/>
    <col min="9967" max="9967" width="1.54296875" style="222" customWidth="1"/>
    <col min="9968" max="9968" width="14" style="222" customWidth="1"/>
    <col min="9969" max="9969" width="13.54296875" style="222" customWidth="1"/>
    <col min="9970" max="9970" width="17.54296875" style="222" customWidth="1"/>
    <col min="9971" max="9971" width="16.54296875" style="222" customWidth="1"/>
    <col min="9972" max="9972" width="17.453125" style="222" customWidth="1"/>
    <col min="9973" max="9973" width="1.453125" style="222" customWidth="1"/>
    <col min="9974" max="9974" width="11.453125" style="222" customWidth="1"/>
    <col min="9975" max="9976" width="11.54296875" style="222" customWidth="1"/>
    <col min="9977" max="9977" width="14.453125" style="222" bestFit="1" customWidth="1"/>
    <col min="9978" max="9978" width="11.453125" style="222" bestFit="1" customWidth="1"/>
    <col min="9979" max="9980" width="8.54296875" style="222"/>
    <col min="9981" max="9981" width="13.54296875" style="222" customWidth="1"/>
    <col min="9982" max="9982" width="9.54296875" style="222" bestFit="1" customWidth="1"/>
    <col min="9983" max="9983" width="19.54296875" style="222" customWidth="1"/>
    <col min="9984" max="10216" width="8.54296875" style="222"/>
    <col min="10217" max="10217" width="8.453125" style="222" customWidth="1"/>
    <col min="10218" max="10218" width="37" style="222" customWidth="1"/>
    <col min="10219" max="10219" width="12.54296875" style="222" customWidth="1"/>
    <col min="10220" max="10220" width="11.54296875" style="222" bestFit="1" customWidth="1"/>
    <col min="10221" max="10221" width="14.453125" style="222" customWidth="1"/>
    <col min="10222" max="10222" width="14.54296875" style="222" customWidth="1"/>
    <col min="10223" max="10223" width="1.54296875" style="222" customWidth="1"/>
    <col min="10224" max="10224" width="14" style="222" customWidth="1"/>
    <col min="10225" max="10225" width="13.54296875" style="222" customWidth="1"/>
    <col min="10226" max="10226" width="17.54296875" style="222" customWidth="1"/>
    <col min="10227" max="10227" width="16.54296875" style="222" customWidth="1"/>
    <col min="10228" max="10228" width="17.453125" style="222" customWidth="1"/>
    <col min="10229" max="10229" width="1.453125" style="222" customWidth="1"/>
    <col min="10230" max="10230" width="11.453125" style="222" customWidth="1"/>
    <col min="10231" max="10232" width="11.54296875" style="222" customWidth="1"/>
    <col min="10233" max="10233" width="14.453125" style="222" bestFit="1" customWidth="1"/>
    <col min="10234" max="10234" width="11.453125" style="222" bestFit="1" customWidth="1"/>
    <col min="10235" max="10236" width="8.54296875" style="222"/>
    <col min="10237" max="10237" width="13.54296875" style="222" customWidth="1"/>
    <col min="10238" max="10238" width="9.54296875" style="222" bestFit="1" customWidth="1"/>
    <col min="10239" max="10239" width="19.54296875" style="222" customWidth="1"/>
    <col min="10240" max="10472" width="8.54296875" style="222"/>
    <col min="10473" max="10473" width="8.453125" style="222" customWidth="1"/>
    <col min="10474" max="10474" width="37" style="222" customWidth="1"/>
    <col min="10475" max="10475" width="12.54296875" style="222" customWidth="1"/>
    <col min="10476" max="10476" width="11.54296875" style="222" bestFit="1" customWidth="1"/>
    <col min="10477" max="10477" width="14.453125" style="222" customWidth="1"/>
    <col min="10478" max="10478" width="14.54296875" style="222" customWidth="1"/>
    <col min="10479" max="10479" width="1.54296875" style="222" customWidth="1"/>
    <col min="10480" max="10480" width="14" style="222" customWidth="1"/>
    <col min="10481" max="10481" width="13.54296875" style="222" customWidth="1"/>
    <col min="10482" max="10482" width="17.54296875" style="222" customWidth="1"/>
    <col min="10483" max="10483" width="16.54296875" style="222" customWidth="1"/>
    <col min="10484" max="10484" width="17.453125" style="222" customWidth="1"/>
    <col min="10485" max="10485" width="1.453125" style="222" customWidth="1"/>
    <col min="10486" max="10486" width="11.453125" style="222" customWidth="1"/>
    <col min="10487" max="10488" width="11.54296875" style="222" customWidth="1"/>
    <col min="10489" max="10489" width="14.453125" style="222" bestFit="1" customWidth="1"/>
    <col min="10490" max="10490" width="11.453125" style="222" bestFit="1" customWidth="1"/>
    <col min="10491" max="10492" width="8.54296875" style="222"/>
    <col min="10493" max="10493" width="13.54296875" style="222" customWidth="1"/>
    <col min="10494" max="10494" width="9.54296875" style="222" bestFit="1" customWidth="1"/>
    <col min="10495" max="10495" width="19.54296875" style="222" customWidth="1"/>
    <col min="10496" max="10728" width="8.54296875" style="222"/>
    <col min="10729" max="10729" width="8.453125" style="222" customWidth="1"/>
    <col min="10730" max="10730" width="37" style="222" customWidth="1"/>
    <col min="10731" max="10731" width="12.54296875" style="222" customWidth="1"/>
    <col min="10732" max="10732" width="11.54296875" style="222" bestFit="1" customWidth="1"/>
    <col min="10733" max="10733" width="14.453125" style="222" customWidth="1"/>
    <col min="10734" max="10734" width="14.54296875" style="222" customWidth="1"/>
    <col min="10735" max="10735" width="1.54296875" style="222" customWidth="1"/>
    <col min="10736" max="10736" width="14" style="222" customWidth="1"/>
    <col min="10737" max="10737" width="13.54296875" style="222" customWidth="1"/>
    <col min="10738" max="10738" width="17.54296875" style="222" customWidth="1"/>
    <col min="10739" max="10739" width="16.54296875" style="222" customWidth="1"/>
    <col min="10740" max="10740" width="17.453125" style="222" customWidth="1"/>
    <col min="10741" max="10741" width="1.453125" style="222" customWidth="1"/>
    <col min="10742" max="10742" width="11.453125" style="222" customWidth="1"/>
    <col min="10743" max="10744" width="11.54296875" style="222" customWidth="1"/>
    <col min="10745" max="10745" width="14.453125" style="222" bestFit="1" customWidth="1"/>
    <col min="10746" max="10746" width="11.453125" style="222" bestFit="1" customWidth="1"/>
    <col min="10747" max="10748" width="8.54296875" style="222"/>
    <col min="10749" max="10749" width="13.54296875" style="222" customWidth="1"/>
    <col min="10750" max="10750" width="9.54296875" style="222" bestFit="1" customWidth="1"/>
    <col min="10751" max="10751" width="19.54296875" style="222" customWidth="1"/>
    <col min="10752" max="10984" width="8.54296875" style="222"/>
    <col min="10985" max="10985" width="8.453125" style="222" customWidth="1"/>
    <col min="10986" max="10986" width="37" style="222" customWidth="1"/>
    <col min="10987" max="10987" width="12.54296875" style="222" customWidth="1"/>
    <col min="10988" max="10988" width="11.54296875" style="222" bestFit="1" customWidth="1"/>
    <col min="10989" max="10989" width="14.453125" style="222" customWidth="1"/>
    <col min="10990" max="10990" width="14.54296875" style="222" customWidth="1"/>
    <col min="10991" max="10991" width="1.54296875" style="222" customWidth="1"/>
    <col min="10992" max="10992" width="14" style="222" customWidth="1"/>
    <col min="10993" max="10993" width="13.54296875" style="222" customWidth="1"/>
    <col min="10994" max="10994" width="17.54296875" style="222" customWidth="1"/>
    <col min="10995" max="10995" width="16.54296875" style="222" customWidth="1"/>
    <col min="10996" max="10996" width="17.453125" style="222" customWidth="1"/>
    <col min="10997" max="10997" width="1.453125" style="222" customWidth="1"/>
    <col min="10998" max="10998" width="11.453125" style="222" customWidth="1"/>
    <col min="10999" max="11000" width="11.54296875" style="222" customWidth="1"/>
    <col min="11001" max="11001" width="14.453125" style="222" bestFit="1" customWidth="1"/>
    <col min="11002" max="11002" width="11.453125" style="222" bestFit="1" customWidth="1"/>
    <col min="11003" max="11004" width="8.54296875" style="222"/>
    <col min="11005" max="11005" width="13.54296875" style="222" customWidth="1"/>
    <col min="11006" max="11006" width="9.54296875" style="222" bestFit="1" customWidth="1"/>
    <col min="11007" max="11007" width="19.54296875" style="222" customWidth="1"/>
    <col min="11008" max="11240" width="8.54296875" style="222"/>
    <col min="11241" max="11241" width="8.453125" style="222" customWidth="1"/>
    <col min="11242" max="11242" width="37" style="222" customWidth="1"/>
    <col min="11243" max="11243" width="12.54296875" style="222" customWidth="1"/>
    <col min="11244" max="11244" width="11.54296875" style="222" bestFit="1" customWidth="1"/>
    <col min="11245" max="11245" width="14.453125" style="222" customWidth="1"/>
    <col min="11246" max="11246" width="14.54296875" style="222" customWidth="1"/>
    <col min="11247" max="11247" width="1.54296875" style="222" customWidth="1"/>
    <col min="11248" max="11248" width="14" style="222" customWidth="1"/>
    <col min="11249" max="11249" width="13.54296875" style="222" customWidth="1"/>
    <col min="11250" max="11250" width="17.54296875" style="222" customWidth="1"/>
    <col min="11251" max="11251" width="16.54296875" style="222" customWidth="1"/>
    <col min="11252" max="11252" width="17.453125" style="222" customWidth="1"/>
    <col min="11253" max="11253" width="1.453125" style="222" customWidth="1"/>
    <col min="11254" max="11254" width="11.453125" style="222" customWidth="1"/>
    <col min="11255" max="11256" width="11.54296875" style="222" customWidth="1"/>
    <col min="11257" max="11257" width="14.453125" style="222" bestFit="1" customWidth="1"/>
    <col min="11258" max="11258" width="11.453125" style="222" bestFit="1" customWidth="1"/>
    <col min="11259" max="11260" width="8.54296875" style="222"/>
    <col min="11261" max="11261" width="13.54296875" style="222" customWidth="1"/>
    <col min="11262" max="11262" width="9.54296875" style="222" bestFit="1" customWidth="1"/>
    <col min="11263" max="11263" width="19.54296875" style="222" customWidth="1"/>
    <col min="11264" max="11496" width="8.54296875" style="222"/>
    <col min="11497" max="11497" width="8.453125" style="222" customWidth="1"/>
    <col min="11498" max="11498" width="37" style="222" customWidth="1"/>
    <col min="11499" max="11499" width="12.54296875" style="222" customWidth="1"/>
    <col min="11500" max="11500" width="11.54296875" style="222" bestFit="1" customWidth="1"/>
    <col min="11501" max="11501" width="14.453125" style="222" customWidth="1"/>
    <col min="11502" max="11502" width="14.54296875" style="222" customWidth="1"/>
    <col min="11503" max="11503" width="1.54296875" style="222" customWidth="1"/>
    <col min="11504" max="11504" width="14" style="222" customWidth="1"/>
    <col min="11505" max="11505" width="13.54296875" style="222" customWidth="1"/>
    <col min="11506" max="11506" width="17.54296875" style="222" customWidth="1"/>
    <col min="11507" max="11507" width="16.54296875" style="222" customWidth="1"/>
    <col min="11508" max="11508" width="17.453125" style="222" customWidth="1"/>
    <col min="11509" max="11509" width="1.453125" style="222" customWidth="1"/>
    <col min="11510" max="11510" width="11.453125" style="222" customWidth="1"/>
    <col min="11511" max="11512" width="11.54296875" style="222" customWidth="1"/>
    <col min="11513" max="11513" width="14.453125" style="222" bestFit="1" customWidth="1"/>
    <col min="11514" max="11514" width="11.453125" style="222" bestFit="1" customWidth="1"/>
    <col min="11515" max="11516" width="8.54296875" style="222"/>
    <col min="11517" max="11517" width="13.54296875" style="222" customWidth="1"/>
    <col min="11518" max="11518" width="9.54296875" style="222" bestFit="1" customWidth="1"/>
    <col min="11519" max="11519" width="19.54296875" style="222" customWidth="1"/>
    <col min="11520" max="11752" width="8.54296875" style="222"/>
    <col min="11753" max="11753" width="8.453125" style="222" customWidth="1"/>
    <col min="11754" max="11754" width="37" style="222" customWidth="1"/>
    <col min="11755" max="11755" width="12.54296875" style="222" customWidth="1"/>
    <col min="11756" max="11756" width="11.54296875" style="222" bestFit="1" customWidth="1"/>
    <col min="11757" max="11757" width="14.453125" style="222" customWidth="1"/>
    <col min="11758" max="11758" width="14.54296875" style="222" customWidth="1"/>
    <col min="11759" max="11759" width="1.54296875" style="222" customWidth="1"/>
    <col min="11760" max="11760" width="14" style="222" customWidth="1"/>
    <col min="11761" max="11761" width="13.54296875" style="222" customWidth="1"/>
    <col min="11762" max="11762" width="17.54296875" style="222" customWidth="1"/>
    <col min="11763" max="11763" width="16.54296875" style="222" customWidth="1"/>
    <col min="11764" max="11764" width="17.453125" style="222" customWidth="1"/>
    <col min="11765" max="11765" width="1.453125" style="222" customWidth="1"/>
    <col min="11766" max="11766" width="11.453125" style="222" customWidth="1"/>
    <col min="11767" max="11768" width="11.54296875" style="222" customWidth="1"/>
    <col min="11769" max="11769" width="14.453125" style="222" bestFit="1" customWidth="1"/>
    <col min="11770" max="11770" width="11.453125" style="222" bestFit="1" customWidth="1"/>
    <col min="11771" max="11772" width="8.54296875" style="222"/>
    <col min="11773" max="11773" width="13.54296875" style="222" customWidth="1"/>
    <col min="11774" max="11774" width="9.54296875" style="222" bestFit="1" customWidth="1"/>
    <col min="11775" max="11775" width="19.54296875" style="222" customWidth="1"/>
    <col min="11776" max="12008" width="8.54296875" style="222"/>
    <col min="12009" max="12009" width="8.453125" style="222" customWidth="1"/>
    <col min="12010" max="12010" width="37" style="222" customWidth="1"/>
    <col min="12011" max="12011" width="12.54296875" style="222" customWidth="1"/>
    <col min="12012" max="12012" width="11.54296875" style="222" bestFit="1" customWidth="1"/>
    <col min="12013" max="12013" width="14.453125" style="222" customWidth="1"/>
    <col min="12014" max="12014" width="14.54296875" style="222" customWidth="1"/>
    <col min="12015" max="12015" width="1.54296875" style="222" customWidth="1"/>
    <col min="12016" max="12016" width="14" style="222" customWidth="1"/>
    <col min="12017" max="12017" width="13.54296875" style="222" customWidth="1"/>
    <col min="12018" max="12018" width="17.54296875" style="222" customWidth="1"/>
    <col min="12019" max="12019" width="16.54296875" style="222" customWidth="1"/>
    <col min="12020" max="12020" width="17.453125" style="222" customWidth="1"/>
    <col min="12021" max="12021" width="1.453125" style="222" customWidth="1"/>
    <col min="12022" max="12022" width="11.453125" style="222" customWidth="1"/>
    <col min="12023" max="12024" width="11.54296875" style="222" customWidth="1"/>
    <col min="12025" max="12025" width="14.453125" style="222" bestFit="1" customWidth="1"/>
    <col min="12026" max="12026" width="11.453125" style="222" bestFit="1" customWidth="1"/>
    <col min="12027" max="12028" width="8.54296875" style="222"/>
    <col min="12029" max="12029" width="13.54296875" style="222" customWidth="1"/>
    <col min="12030" max="12030" width="9.54296875" style="222" bestFit="1" customWidth="1"/>
    <col min="12031" max="12031" width="19.54296875" style="222" customWidth="1"/>
    <col min="12032" max="12264" width="8.54296875" style="222"/>
    <col min="12265" max="12265" width="8.453125" style="222" customWidth="1"/>
    <col min="12266" max="12266" width="37" style="222" customWidth="1"/>
    <col min="12267" max="12267" width="12.54296875" style="222" customWidth="1"/>
    <col min="12268" max="12268" width="11.54296875" style="222" bestFit="1" customWidth="1"/>
    <col min="12269" max="12269" width="14.453125" style="222" customWidth="1"/>
    <col min="12270" max="12270" width="14.54296875" style="222" customWidth="1"/>
    <col min="12271" max="12271" width="1.54296875" style="222" customWidth="1"/>
    <col min="12272" max="12272" width="14" style="222" customWidth="1"/>
    <col min="12273" max="12273" width="13.54296875" style="222" customWidth="1"/>
    <col min="12274" max="12274" width="17.54296875" style="222" customWidth="1"/>
    <col min="12275" max="12275" width="16.54296875" style="222" customWidth="1"/>
    <col min="12276" max="12276" width="17.453125" style="222" customWidth="1"/>
    <col min="12277" max="12277" width="1.453125" style="222" customWidth="1"/>
    <col min="12278" max="12278" width="11.453125" style="222" customWidth="1"/>
    <col min="12279" max="12280" width="11.54296875" style="222" customWidth="1"/>
    <col min="12281" max="12281" width="14.453125" style="222" bestFit="1" customWidth="1"/>
    <col min="12282" max="12282" width="11.453125" style="222" bestFit="1" customWidth="1"/>
    <col min="12283" max="12284" width="8.54296875" style="222"/>
    <col min="12285" max="12285" width="13.54296875" style="222" customWidth="1"/>
    <col min="12286" max="12286" width="9.54296875" style="222" bestFit="1" customWidth="1"/>
    <col min="12287" max="12287" width="19.54296875" style="222" customWidth="1"/>
    <col min="12288" max="12520" width="8.54296875" style="222"/>
    <col min="12521" max="12521" width="8.453125" style="222" customWidth="1"/>
    <col min="12522" max="12522" width="37" style="222" customWidth="1"/>
    <col min="12523" max="12523" width="12.54296875" style="222" customWidth="1"/>
    <col min="12524" max="12524" width="11.54296875" style="222" bestFit="1" customWidth="1"/>
    <col min="12525" max="12525" width="14.453125" style="222" customWidth="1"/>
    <col min="12526" max="12526" width="14.54296875" style="222" customWidth="1"/>
    <col min="12527" max="12527" width="1.54296875" style="222" customWidth="1"/>
    <col min="12528" max="12528" width="14" style="222" customWidth="1"/>
    <col min="12529" max="12529" width="13.54296875" style="222" customWidth="1"/>
    <col min="12530" max="12530" width="17.54296875" style="222" customWidth="1"/>
    <col min="12531" max="12531" width="16.54296875" style="222" customWidth="1"/>
    <col min="12532" max="12532" width="17.453125" style="222" customWidth="1"/>
    <col min="12533" max="12533" width="1.453125" style="222" customWidth="1"/>
    <col min="12534" max="12534" width="11.453125" style="222" customWidth="1"/>
    <col min="12535" max="12536" width="11.54296875" style="222" customWidth="1"/>
    <col min="12537" max="12537" width="14.453125" style="222" bestFit="1" customWidth="1"/>
    <col min="12538" max="12538" width="11.453125" style="222" bestFit="1" customWidth="1"/>
    <col min="12539" max="12540" width="8.54296875" style="222"/>
    <col min="12541" max="12541" width="13.54296875" style="222" customWidth="1"/>
    <col min="12542" max="12542" width="9.54296875" style="222" bestFit="1" customWidth="1"/>
    <col min="12543" max="12543" width="19.54296875" style="222" customWidth="1"/>
    <col min="12544" max="12776" width="8.54296875" style="222"/>
    <col min="12777" max="12777" width="8.453125" style="222" customWidth="1"/>
    <col min="12778" max="12778" width="37" style="222" customWidth="1"/>
    <col min="12779" max="12779" width="12.54296875" style="222" customWidth="1"/>
    <col min="12780" max="12780" width="11.54296875" style="222" bestFit="1" customWidth="1"/>
    <col min="12781" max="12781" width="14.453125" style="222" customWidth="1"/>
    <col min="12782" max="12782" width="14.54296875" style="222" customWidth="1"/>
    <col min="12783" max="12783" width="1.54296875" style="222" customWidth="1"/>
    <col min="12784" max="12784" width="14" style="222" customWidth="1"/>
    <col min="12785" max="12785" width="13.54296875" style="222" customWidth="1"/>
    <col min="12786" max="12786" width="17.54296875" style="222" customWidth="1"/>
    <col min="12787" max="12787" width="16.54296875" style="222" customWidth="1"/>
    <col min="12788" max="12788" width="17.453125" style="222" customWidth="1"/>
    <col min="12789" max="12789" width="1.453125" style="222" customWidth="1"/>
    <col min="12790" max="12790" width="11.453125" style="222" customWidth="1"/>
    <col min="12791" max="12792" width="11.54296875" style="222" customWidth="1"/>
    <col min="12793" max="12793" width="14.453125" style="222" bestFit="1" customWidth="1"/>
    <col min="12794" max="12794" width="11.453125" style="222" bestFit="1" customWidth="1"/>
    <col min="12795" max="12796" width="8.54296875" style="222"/>
    <col min="12797" max="12797" width="13.54296875" style="222" customWidth="1"/>
    <col min="12798" max="12798" width="9.54296875" style="222" bestFit="1" customWidth="1"/>
    <col min="12799" max="12799" width="19.54296875" style="222" customWidth="1"/>
    <col min="12800" max="13032" width="8.54296875" style="222"/>
    <col min="13033" max="13033" width="8.453125" style="222" customWidth="1"/>
    <col min="13034" max="13034" width="37" style="222" customWidth="1"/>
    <col min="13035" max="13035" width="12.54296875" style="222" customWidth="1"/>
    <col min="13036" max="13036" width="11.54296875" style="222" bestFit="1" customWidth="1"/>
    <col min="13037" max="13037" width="14.453125" style="222" customWidth="1"/>
    <col min="13038" max="13038" width="14.54296875" style="222" customWidth="1"/>
    <col min="13039" max="13039" width="1.54296875" style="222" customWidth="1"/>
    <col min="13040" max="13040" width="14" style="222" customWidth="1"/>
    <col min="13041" max="13041" width="13.54296875" style="222" customWidth="1"/>
    <col min="13042" max="13042" width="17.54296875" style="222" customWidth="1"/>
    <col min="13043" max="13043" width="16.54296875" style="222" customWidth="1"/>
    <col min="13044" max="13044" width="17.453125" style="222" customWidth="1"/>
    <col min="13045" max="13045" width="1.453125" style="222" customWidth="1"/>
    <col min="13046" max="13046" width="11.453125" style="222" customWidth="1"/>
    <col min="13047" max="13048" width="11.54296875" style="222" customWidth="1"/>
    <col min="13049" max="13049" width="14.453125" style="222" bestFit="1" customWidth="1"/>
    <col min="13050" max="13050" width="11.453125" style="222" bestFit="1" customWidth="1"/>
    <col min="13051" max="13052" width="8.54296875" style="222"/>
    <col min="13053" max="13053" width="13.54296875" style="222" customWidth="1"/>
    <col min="13054" max="13054" width="9.54296875" style="222" bestFit="1" customWidth="1"/>
    <col min="13055" max="13055" width="19.54296875" style="222" customWidth="1"/>
    <col min="13056" max="13288" width="8.54296875" style="222"/>
    <col min="13289" max="13289" width="8.453125" style="222" customWidth="1"/>
    <col min="13290" max="13290" width="37" style="222" customWidth="1"/>
    <col min="13291" max="13291" width="12.54296875" style="222" customWidth="1"/>
    <col min="13292" max="13292" width="11.54296875" style="222" bestFit="1" customWidth="1"/>
    <col min="13293" max="13293" width="14.453125" style="222" customWidth="1"/>
    <col min="13294" max="13294" width="14.54296875" style="222" customWidth="1"/>
    <col min="13295" max="13295" width="1.54296875" style="222" customWidth="1"/>
    <col min="13296" max="13296" width="14" style="222" customWidth="1"/>
    <col min="13297" max="13297" width="13.54296875" style="222" customWidth="1"/>
    <col min="13298" max="13298" width="17.54296875" style="222" customWidth="1"/>
    <col min="13299" max="13299" width="16.54296875" style="222" customWidth="1"/>
    <col min="13300" max="13300" width="17.453125" style="222" customWidth="1"/>
    <col min="13301" max="13301" width="1.453125" style="222" customWidth="1"/>
    <col min="13302" max="13302" width="11.453125" style="222" customWidth="1"/>
    <col min="13303" max="13304" width="11.54296875" style="222" customWidth="1"/>
    <col min="13305" max="13305" width="14.453125" style="222" bestFit="1" customWidth="1"/>
    <col min="13306" max="13306" width="11.453125" style="222" bestFit="1" customWidth="1"/>
    <col min="13307" max="13308" width="8.54296875" style="222"/>
    <col min="13309" max="13309" width="13.54296875" style="222" customWidth="1"/>
    <col min="13310" max="13310" width="9.54296875" style="222" bestFit="1" customWidth="1"/>
    <col min="13311" max="13311" width="19.54296875" style="222" customWidth="1"/>
    <col min="13312" max="13544" width="8.54296875" style="222"/>
    <col min="13545" max="13545" width="8.453125" style="222" customWidth="1"/>
    <col min="13546" max="13546" width="37" style="222" customWidth="1"/>
    <col min="13547" max="13547" width="12.54296875" style="222" customWidth="1"/>
    <col min="13548" max="13548" width="11.54296875" style="222" bestFit="1" customWidth="1"/>
    <col min="13549" max="13549" width="14.453125" style="222" customWidth="1"/>
    <col min="13550" max="13550" width="14.54296875" style="222" customWidth="1"/>
    <col min="13551" max="13551" width="1.54296875" style="222" customWidth="1"/>
    <col min="13552" max="13552" width="14" style="222" customWidth="1"/>
    <col min="13553" max="13553" width="13.54296875" style="222" customWidth="1"/>
    <col min="13554" max="13554" width="17.54296875" style="222" customWidth="1"/>
    <col min="13555" max="13555" width="16.54296875" style="222" customWidth="1"/>
    <col min="13556" max="13556" width="17.453125" style="222" customWidth="1"/>
    <col min="13557" max="13557" width="1.453125" style="222" customWidth="1"/>
    <col min="13558" max="13558" width="11.453125" style="222" customWidth="1"/>
    <col min="13559" max="13560" width="11.54296875" style="222" customWidth="1"/>
    <col min="13561" max="13561" width="14.453125" style="222" bestFit="1" customWidth="1"/>
    <col min="13562" max="13562" width="11.453125" style="222" bestFit="1" customWidth="1"/>
    <col min="13563" max="13564" width="8.54296875" style="222"/>
    <col min="13565" max="13565" width="13.54296875" style="222" customWidth="1"/>
    <col min="13566" max="13566" width="9.54296875" style="222" bestFit="1" customWidth="1"/>
    <col min="13567" max="13567" width="19.54296875" style="222" customWidth="1"/>
    <col min="13568" max="13800" width="8.54296875" style="222"/>
    <col min="13801" max="13801" width="8.453125" style="222" customWidth="1"/>
    <col min="13802" max="13802" width="37" style="222" customWidth="1"/>
    <col min="13803" max="13803" width="12.54296875" style="222" customWidth="1"/>
    <col min="13804" max="13804" width="11.54296875" style="222" bestFit="1" customWidth="1"/>
    <col min="13805" max="13805" width="14.453125" style="222" customWidth="1"/>
    <col min="13806" max="13806" width="14.54296875" style="222" customWidth="1"/>
    <col min="13807" max="13807" width="1.54296875" style="222" customWidth="1"/>
    <col min="13808" max="13808" width="14" style="222" customWidth="1"/>
    <col min="13809" max="13809" width="13.54296875" style="222" customWidth="1"/>
    <col min="13810" max="13810" width="17.54296875" style="222" customWidth="1"/>
    <col min="13811" max="13811" width="16.54296875" style="222" customWidth="1"/>
    <col min="13812" max="13812" width="17.453125" style="222" customWidth="1"/>
    <col min="13813" max="13813" width="1.453125" style="222" customWidth="1"/>
    <col min="13814" max="13814" width="11.453125" style="222" customWidth="1"/>
    <col min="13815" max="13816" width="11.54296875" style="222" customWidth="1"/>
    <col min="13817" max="13817" width="14.453125" style="222" bestFit="1" customWidth="1"/>
    <col min="13818" max="13818" width="11.453125" style="222" bestFit="1" customWidth="1"/>
    <col min="13819" max="13820" width="8.54296875" style="222"/>
    <col min="13821" max="13821" width="13.54296875" style="222" customWidth="1"/>
    <col min="13822" max="13822" width="9.54296875" style="222" bestFit="1" customWidth="1"/>
    <col min="13823" max="13823" width="19.54296875" style="222" customWidth="1"/>
    <col min="13824" max="14056" width="8.54296875" style="222"/>
    <col min="14057" max="14057" width="8.453125" style="222" customWidth="1"/>
    <col min="14058" max="14058" width="37" style="222" customWidth="1"/>
    <col min="14059" max="14059" width="12.54296875" style="222" customWidth="1"/>
    <col min="14060" max="14060" width="11.54296875" style="222" bestFit="1" customWidth="1"/>
    <col min="14061" max="14061" width="14.453125" style="222" customWidth="1"/>
    <col min="14062" max="14062" width="14.54296875" style="222" customWidth="1"/>
    <col min="14063" max="14063" width="1.54296875" style="222" customWidth="1"/>
    <col min="14064" max="14064" width="14" style="222" customWidth="1"/>
    <col min="14065" max="14065" width="13.54296875" style="222" customWidth="1"/>
    <col min="14066" max="14066" width="17.54296875" style="222" customWidth="1"/>
    <col min="14067" max="14067" width="16.54296875" style="222" customWidth="1"/>
    <col min="14068" max="14068" width="17.453125" style="222" customWidth="1"/>
    <col min="14069" max="14069" width="1.453125" style="222" customWidth="1"/>
    <col min="14070" max="14070" width="11.453125" style="222" customWidth="1"/>
    <col min="14071" max="14072" width="11.54296875" style="222" customWidth="1"/>
    <col min="14073" max="14073" width="14.453125" style="222" bestFit="1" customWidth="1"/>
    <col min="14074" max="14074" width="11.453125" style="222" bestFit="1" customWidth="1"/>
    <col min="14075" max="14076" width="8.54296875" style="222"/>
    <col min="14077" max="14077" width="13.54296875" style="222" customWidth="1"/>
    <col min="14078" max="14078" width="9.54296875" style="222" bestFit="1" customWidth="1"/>
    <col min="14079" max="14079" width="19.54296875" style="222" customWidth="1"/>
    <col min="14080" max="14312" width="8.54296875" style="222"/>
    <col min="14313" max="14313" width="8.453125" style="222" customWidth="1"/>
    <col min="14314" max="14314" width="37" style="222" customWidth="1"/>
    <col min="14315" max="14315" width="12.54296875" style="222" customWidth="1"/>
    <col min="14316" max="14316" width="11.54296875" style="222" bestFit="1" customWidth="1"/>
    <col min="14317" max="14317" width="14.453125" style="222" customWidth="1"/>
    <col min="14318" max="14318" width="14.54296875" style="222" customWidth="1"/>
    <col min="14319" max="14319" width="1.54296875" style="222" customWidth="1"/>
    <col min="14320" max="14320" width="14" style="222" customWidth="1"/>
    <col min="14321" max="14321" width="13.54296875" style="222" customWidth="1"/>
    <col min="14322" max="14322" width="17.54296875" style="222" customWidth="1"/>
    <col min="14323" max="14323" width="16.54296875" style="222" customWidth="1"/>
    <col min="14324" max="14324" width="17.453125" style="222" customWidth="1"/>
    <col min="14325" max="14325" width="1.453125" style="222" customWidth="1"/>
    <col min="14326" max="14326" width="11.453125" style="222" customWidth="1"/>
    <col min="14327" max="14328" width="11.54296875" style="222" customWidth="1"/>
    <col min="14329" max="14329" width="14.453125" style="222" bestFit="1" customWidth="1"/>
    <col min="14330" max="14330" width="11.453125" style="222" bestFit="1" customWidth="1"/>
    <col min="14331" max="14332" width="8.54296875" style="222"/>
    <col min="14333" max="14333" width="13.54296875" style="222" customWidth="1"/>
    <col min="14334" max="14334" width="9.54296875" style="222" bestFit="1" customWidth="1"/>
    <col min="14335" max="14335" width="19.54296875" style="222" customWidth="1"/>
    <col min="14336" max="14568" width="8.54296875" style="222"/>
    <col min="14569" max="14569" width="8.453125" style="222" customWidth="1"/>
    <col min="14570" max="14570" width="37" style="222" customWidth="1"/>
    <col min="14571" max="14571" width="12.54296875" style="222" customWidth="1"/>
    <col min="14572" max="14572" width="11.54296875" style="222" bestFit="1" customWidth="1"/>
    <col min="14573" max="14573" width="14.453125" style="222" customWidth="1"/>
    <col min="14574" max="14574" width="14.54296875" style="222" customWidth="1"/>
    <col min="14575" max="14575" width="1.54296875" style="222" customWidth="1"/>
    <col min="14576" max="14576" width="14" style="222" customWidth="1"/>
    <col min="14577" max="14577" width="13.54296875" style="222" customWidth="1"/>
    <col min="14578" max="14578" width="17.54296875" style="222" customWidth="1"/>
    <col min="14579" max="14579" width="16.54296875" style="222" customWidth="1"/>
    <col min="14580" max="14580" width="17.453125" style="222" customWidth="1"/>
    <col min="14581" max="14581" width="1.453125" style="222" customWidth="1"/>
    <col min="14582" max="14582" width="11.453125" style="222" customWidth="1"/>
    <col min="14583" max="14584" width="11.54296875" style="222" customWidth="1"/>
    <col min="14585" max="14585" width="14.453125" style="222" bestFit="1" customWidth="1"/>
    <col min="14586" max="14586" width="11.453125" style="222" bestFit="1" customWidth="1"/>
    <col min="14587" max="14588" width="8.54296875" style="222"/>
    <col min="14589" max="14589" width="13.54296875" style="222" customWidth="1"/>
    <col min="14590" max="14590" width="9.54296875" style="222" bestFit="1" customWidth="1"/>
    <col min="14591" max="14591" width="19.54296875" style="222" customWidth="1"/>
    <col min="14592" max="14824" width="8.54296875" style="222"/>
    <col min="14825" max="14825" width="8.453125" style="222" customWidth="1"/>
    <col min="14826" max="14826" width="37" style="222" customWidth="1"/>
    <col min="14827" max="14827" width="12.54296875" style="222" customWidth="1"/>
    <col min="14828" max="14828" width="11.54296875" style="222" bestFit="1" customWidth="1"/>
    <col min="14829" max="14829" width="14.453125" style="222" customWidth="1"/>
    <col min="14830" max="14830" width="14.54296875" style="222" customWidth="1"/>
    <col min="14831" max="14831" width="1.54296875" style="222" customWidth="1"/>
    <col min="14832" max="14832" width="14" style="222" customWidth="1"/>
    <col min="14833" max="14833" width="13.54296875" style="222" customWidth="1"/>
    <col min="14834" max="14834" width="17.54296875" style="222" customWidth="1"/>
    <col min="14835" max="14835" width="16.54296875" style="222" customWidth="1"/>
    <col min="14836" max="14836" width="17.453125" style="222" customWidth="1"/>
    <col min="14837" max="14837" width="1.453125" style="222" customWidth="1"/>
    <col min="14838" max="14838" width="11.453125" style="222" customWidth="1"/>
    <col min="14839" max="14840" width="11.54296875" style="222" customWidth="1"/>
    <col min="14841" max="14841" width="14.453125" style="222" bestFit="1" customWidth="1"/>
    <col min="14842" max="14842" width="11.453125" style="222" bestFit="1" customWidth="1"/>
    <col min="14843" max="14844" width="8.54296875" style="222"/>
    <col min="14845" max="14845" width="13.54296875" style="222" customWidth="1"/>
    <col min="14846" max="14846" width="9.54296875" style="222" bestFit="1" customWidth="1"/>
    <col min="14847" max="14847" width="19.54296875" style="222" customWidth="1"/>
    <col min="14848" max="15080" width="8.54296875" style="222"/>
    <col min="15081" max="15081" width="8.453125" style="222" customWidth="1"/>
    <col min="15082" max="15082" width="37" style="222" customWidth="1"/>
    <col min="15083" max="15083" width="12.54296875" style="222" customWidth="1"/>
    <col min="15084" max="15084" width="11.54296875" style="222" bestFit="1" customWidth="1"/>
    <col min="15085" max="15085" width="14.453125" style="222" customWidth="1"/>
    <col min="15086" max="15086" width="14.54296875" style="222" customWidth="1"/>
    <col min="15087" max="15087" width="1.54296875" style="222" customWidth="1"/>
    <col min="15088" max="15088" width="14" style="222" customWidth="1"/>
    <col min="15089" max="15089" width="13.54296875" style="222" customWidth="1"/>
    <col min="15090" max="15090" width="17.54296875" style="222" customWidth="1"/>
    <col min="15091" max="15091" width="16.54296875" style="222" customWidth="1"/>
    <col min="15092" max="15092" width="17.453125" style="222" customWidth="1"/>
    <col min="15093" max="15093" width="1.453125" style="222" customWidth="1"/>
    <col min="15094" max="15094" width="11.453125" style="222" customWidth="1"/>
    <col min="15095" max="15096" width="11.54296875" style="222" customWidth="1"/>
    <col min="15097" max="15097" width="14.453125" style="222" bestFit="1" customWidth="1"/>
    <col min="15098" max="15098" width="11.453125" style="222" bestFit="1" customWidth="1"/>
    <col min="15099" max="15100" width="8.54296875" style="222"/>
    <col min="15101" max="15101" width="13.54296875" style="222" customWidth="1"/>
    <col min="15102" max="15102" width="9.54296875" style="222" bestFit="1" customWidth="1"/>
    <col min="15103" max="15103" width="19.54296875" style="222" customWidth="1"/>
    <col min="15104" max="15336" width="8.54296875" style="222"/>
    <col min="15337" max="15337" width="8.453125" style="222" customWidth="1"/>
    <col min="15338" max="15338" width="37" style="222" customWidth="1"/>
    <col min="15339" max="15339" width="12.54296875" style="222" customWidth="1"/>
    <col min="15340" max="15340" width="11.54296875" style="222" bestFit="1" customWidth="1"/>
    <col min="15341" max="15341" width="14.453125" style="222" customWidth="1"/>
    <col min="15342" max="15342" width="14.54296875" style="222" customWidth="1"/>
    <col min="15343" max="15343" width="1.54296875" style="222" customWidth="1"/>
    <col min="15344" max="15344" width="14" style="222" customWidth="1"/>
    <col min="15345" max="15345" width="13.54296875" style="222" customWidth="1"/>
    <col min="15346" max="15346" width="17.54296875" style="222" customWidth="1"/>
    <col min="15347" max="15347" width="16.54296875" style="222" customWidth="1"/>
    <col min="15348" max="15348" width="17.453125" style="222" customWidth="1"/>
    <col min="15349" max="15349" width="1.453125" style="222" customWidth="1"/>
    <col min="15350" max="15350" width="11.453125" style="222" customWidth="1"/>
    <col min="15351" max="15352" width="11.54296875" style="222" customWidth="1"/>
    <col min="15353" max="15353" width="14.453125" style="222" bestFit="1" customWidth="1"/>
    <col min="15354" max="15354" width="11.453125" style="222" bestFit="1" customWidth="1"/>
    <col min="15355" max="15356" width="8.54296875" style="222"/>
    <col min="15357" max="15357" width="13.54296875" style="222" customWidth="1"/>
    <col min="15358" max="15358" width="9.54296875" style="222" bestFit="1" customWidth="1"/>
    <col min="15359" max="15359" width="19.54296875" style="222" customWidth="1"/>
    <col min="15360" max="15592" width="8.54296875" style="222"/>
    <col min="15593" max="15593" width="8.453125" style="222" customWidth="1"/>
    <col min="15594" max="15594" width="37" style="222" customWidth="1"/>
    <col min="15595" max="15595" width="12.54296875" style="222" customWidth="1"/>
    <col min="15596" max="15596" width="11.54296875" style="222" bestFit="1" customWidth="1"/>
    <col min="15597" max="15597" width="14.453125" style="222" customWidth="1"/>
    <col min="15598" max="15598" width="14.54296875" style="222" customWidth="1"/>
    <col min="15599" max="15599" width="1.54296875" style="222" customWidth="1"/>
    <col min="15600" max="15600" width="14" style="222" customWidth="1"/>
    <col min="15601" max="15601" width="13.54296875" style="222" customWidth="1"/>
    <col min="15602" max="15602" width="17.54296875" style="222" customWidth="1"/>
    <col min="15603" max="15603" width="16.54296875" style="222" customWidth="1"/>
    <col min="15604" max="15604" width="17.453125" style="222" customWidth="1"/>
    <col min="15605" max="15605" width="1.453125" style="222" customWidth="1"/>
    <col min="15606" max="15606" width="11.453125" style="222" customWidth="1"/>
    <col min="15607" max="15608" width="11.54296875" style="222" customWidth="1"/>
    <col min="15609" max="15609" width="14.453125" style="222" bestFit="1" customWidth="1"/>
    <col min="15610" max="15610" width="11.453125" style="222" bestFit="1" customWidth="1"/>
    <col min="15611" max="15612" width="8.54296875" style="222"/>
    <col min="15613" max="15613" width="13.54296875" style="222" customWidth="1"/>
    <col min="15614" max="15614" width="9.54296875" style="222" bestFit="1" customWidth="1"/>
    <col min="15615" max="15615" width="19.54296875" style="222" customWidth="1"/>
    <col min="15616" max="15848" width="8.54296875" style="222"/>
    <col min="15849" max="15849" width="8.453125" style="222" customWidth="1"/>
    <col min="15850" max="15850" width="37" style="222" customWidth="1"/>
    <col min="15851" max="15851" width="12.54296875" style="222" customWidth="1"/>
    <col min="15852" max="15852" width="11.54296875" style="222" bestFit="1" customWidth="1"/>
    <col min="15853" max="15853" width="14.453125" style="222" customWidth="1"/>
    <col min="15854" max="15854" width="14.54296875" style="222" customWidth="1"/>
    <col min="15855" max="15855" width="1.54296875" style="222" customWidth="1"/>
    <col min="15856" max="15856" width="14" style="222" customWidth="1"/>
    <col min="15857" max="15857" width="13.54296875" style="222" customWidth="1"/>
    <col min="15858" max="15858" width="17.54296875" style="222" customWidth="1"/>
    <col min="15859" max="15859" width="16.54296875" style="222" customWidth="1"/>
    <col min="15860" max="15860" width="17.453125" style="222" customWidth="1"/>
    <col min="15861" max="15861" width="1.453125" style="222" customWidth="1"/>
    <col min="15862" max="15862" width="11.453125" style="222" customWidth="1"/>
    <col min="15863" max="15864" width="11.54296875" style="222" customWidth="1"/>
    <col min="15865" max="15865" width="14.453125" style="222" bestFit="1" customWidth="1"/>
    <col min="15866" max="15866" width="11.453125" style="222" bestFit="1" customWidth="1"/>
    <col min="15867" max="15868" width="8.54296875" style="222"/>
    <col min="15869" max="15869" width="13.54296875" style="222" customWidth="1"/>
    <col min="15870" max="15870" width="9.54296875" style="222" bestFit="1" customWidth="1"/>
    <col min="15871" max="15871" width="19.54296875" style="222" customWidth="1"/>
    <col min="15872" max="16104" width="8.54296875" style="222"/>
    <col min="16105" max="16105" width="8.453125" style="222" customWidth="1"/>
    <col min="16106" max="16106" width="37" style="222" customWidth="1"/>
    <col min="16107" max="16107" width="12.54296875" style="222" customWidth="1"/>
    <col min="16108" max="16108" width="11.54296875" style="222" bestFit="1" customWidth="1"/>
    <col min="16109" max="16109" width="14.453125" style="222" customWidth="1"/>
    <col min="16110" max="16110" width="14.54296875" style="222" customWidth="1"/>
    <col min="16111" max="16111" width="1.54296875" style="222" customWidth="1"/>
    <col min="16112" max="16112" width="14" style="222" customWidth="1"/>
    <col min="16113" max="16113" width="13.54296875" style="222" customWidth="1"/>
    <col min="16114" max="16114" width="17.54296875" style="222" customWidth="1"/>
    <col min="16115" max="16115" width="16.54296875" style="222" customWidth="1"/>
    <col min="16116" max="16116" width="17.453125" style="222" customWidth="1"/>
    <col min="16117" max="16117" width="1.453125" style="222" customWidth="1"/>
    <col min="16118" max="16118" width="11.453125" style="222" customWidth="1"/>
    <col min="16119" max="16120" width="11.54296875" style="222" customWidth="1"/>
    <col min="16121" max="16121" width="14.453125" style="222" bestFit="1" customWidth="1"/>
    <col min="16122" max="16122" width="11.453125" style="222" bestFit="1" customWidth="1"/>
    <col min="16123" max="16124" width="8.54296875" style="222"/>
    <col min="16125" max="16125" width="13.54296875" style="222" customWidth="1"/>
    <col min="16126" max="16126" width="9.54296875" style="222" bestFit="1" customWidth="1"/>
    <col min="16127" max="16127" width="19.54296875" style="222" customWidth="1"/>
    <col min="16128" max="16384" width="8.54296875" style="222"/>
  </cols>
  <sheetData>
    <row r="1" spans="1:13" ht="26" customHeight="1" thickBot="1" x14ac:dyDescent="0.3">
      <c r="A1" s="405" t="s">
        <v>136</v>
      </c>
      <c r="B1" s="406"/>
      <c r="C1" s="406"/>
      <c r="D1" s="406"/>
      <c r="E1" s="406"/>
      <c r="F1" s="406"/>
      <c r="G1" s="406"/>
      <c r="H1" s="406"/>
      <c r="I1" s="406"/>
      <c r="J1" s="406"/>
      <c r="K1" s="407"/>
    </row>
    <row r="3" spans="1:13" ht="14" x14ac:dyDescent="0.25">
      <c r="A3" s="395" t="s">
        <v>135</v>
      </c>
      <c r="B3" s="395"/>
      <c r="C3" s="272"/>
      <c r="D3" s="229"/>
    </row>
    <row r="4" spans="1:13" ht="14" x14ac:dyDescent="0.25">
      <c r="A4" s="395" t="s">
        <v>141</v>
      </c>
      <c r="B4" s="395"/>
      <c r="C4" s="272"/>
      <c r="D4" s="230"/>
    </row>
    <row r="5" spans="1:13" ht="14" x14ac:dyDescent="0.25">
      <c r="A5" s="395" t="s">
        <v>128</v>
      </c>
      <c r="B5" s="395"/>
      <c r="C5" s="272"/>
      <c r="D5" s="230"/>
    </row>
    <row r="6" spans="1:13" ht="14" x14ac:dyDescent="0.25">
      <c r="A6" s="395" t="s">
        <v>85</v>
      </c>
      <c r="B6" s="395"/>
      <c r="C6" s="272"/>
      <c r="D6" s="267"/>
    </row>
    <row r="7" spans="1:13" ht="14" x14ac:dyDescent="0.3">
      <c r="A7" s="395" t="s">
        <v>86</v>
      </c>
      <c r="B7" s="395"/>
      <c r="C7" s="272"/>
      <c r="D7" s="267"/>
      <c r="E7" s="269"/>
      <c r="F7" s="268"/>
      <c r="J7" s="223"/>
    </row>
    <row r="8" spans="1:13" ht="14" x14ac:dyDescent="0.25">
      <c r="A8" s="395"/>
      <c r="B8" s="395"/>
      <c r="C8" s="272"/>
      <c r="K8" s="275"/>
    </row>
    <row r="9" spans="1:13" x14ac:dyDescent="0.25">
      <c r="B9" s="219" t="s">
        <v>131</v>
      </c>
    </row>
    <row r="10" spans="1:13" ht="13.5" thickBot="1" x14ac:dyDescent="0.35">
      <c r="A10" s="408" t="s">
        <v>87</v>
      </c>
      <c r="B10" s="408"/>
      <c r="C10" s="408"/>
      <c r="D10" s="408"/>
      <c r="E10" s="408"/>
      <c r="F10" s="408"/>
      <c r="G10" s="408"/>
      <c r="H10" s="408"/>
      <c r="I10" s="408"/>
      <c r="J10" s="408"/>
      <c r="K10" s="408"/>
    </row>
    <row r="11" spans="1:13" ht="13" x14ac:dyDescent="0.3">
      <c r="A11" s="250" t="s">
        <v>2</v>
      </c>
      <c r="B11" s="251"/>
      <c r="C11" s="251"/>
      <c r="D11" s="252"/>
      <c r="E11" s="253"/>
      <c r="F11" s="253"/>
      <c r="G11" s="316"/>
      <c r="H11" s="284"/>
      <c r="I11" s="399" t="s">
        <v>137</v>
      </c>
      <c r="J11" s="409"/>
      <c r="K11" s="410" t="s">
        <v>109</v>
      </c>
      <c r="L11" s="403" t="s">
        <v>129</v>
      </c>
      <c r="M11" s="390" t="s">
        <v>138</v>
      </c>
    </row>
    <row r="12" spans="1:13" ht="26.5" thickBot="1" x14ac:dyDescent="0.35">
      <c r="A12" s="254"/>
      <c r="B12" s="238" t="s">
        <v>4</v>
      </c>
      <c r="C12" s="239" t="s">
        <v>132</v>
      </c>
      <c r="D12" s="239" t="s">
        <v>5</v>
      </c>
      <c r="E12" s="240" t="s">
        <v>6</v>
      </c>
      <c r="F12" s="241" t="s">
        <v>7</v>
      </c>
      <c r="G12" s="317" t="s">
        <v>8</v>
      </c>
      <c r="H12" s="285"/>
      <c r="I12" s="323" t="s">
        <v>88</v>
      </c>
      <c r="J12" s="290" t="s">
        <v>89</v>
      </c>
      <c r="K12" s="411"/>
      <c r="L12" s="404"/>
      <c r="M12" s="391"/>
    </row>
    <row r="13" spans="1:13" ht="15" customHeight="1" x14ac:dyDescent="0.25">
      <c r="A13" s="255">
        <v>1.1000000000000001</v>
      </c>
      <c r="B13" s="1"/>
      <c r="C13" s="344" t="s">
        <v>133</v>
      </c>
      <c r="D13" s="231">
        <v>500</v>
      </c>
      <c r="E13" s="59">
        <v>3</v>
      </c>
      <c r="F13" s="60">
        <v>1</v>
      </c>
      <c r="G13" s="232">
        <f t="shared" ref="G13:G18" si="0">D13*E13*F13</f>
        <v>1500</v>
      </c>
      <c r="I13" s="324"/>
      <c r="J13" s="220"/>
      <c r="K13" s="291"/>
      <c r="L13" s="289">
        <f>I13+J13+K13</f>
        <v>0</v>
      </c>
      <c r="M13" s="335">
        <v>1</v>
      </c>
    </row>
    <row r="14" spans="1:13" ht="13" x14ac:dyDescent="0.25">
      <c r="A14" s="255">
        <v>1.2</v>
      </c>
      <c r="B14" s="1"/>
      <c r="C14" s="344" t="s">
        <v>133</v>
      </c>
      <c r="D14" s="231">
        <v>500</v>
      </c>
      <c r="E14" s="59">
        <v>1</v>
      </c>
      <c r="F14" s="60">
        <v>0.5</v>
      </c>
      <c r="G14" s="232">
        <f t="shared" si="0"/>
        <v>250</v>
      </c>
      <c r="I14" s="324">
        <v>250</v>
      </c>
      <c r="J14" s="220"/>
      <c r="K14" s="276"/>
      <c r="L14" s="232">
        <f t="shared" ref="L14:L18" si="1">I14+J14+K14</f>
        <v>250</v>
      </c>
      <c r="M14" s="335">
        <v>2</v>
      </c>
    </row>
    <row r="15" spans="1:13" ht="13" x14ac:dyDescent="0.25">
      <c r="A15" s="255">
        <v>1.3</v>
      </c>
      <c r="B15" s="1"/>
      <c r="C15" s="344"/>
      <c r="D15" s="231"/>
      <c r="E15" s="224"/>
      <c r="F15" s="256"/>
      <c r="G15" s="232">
        <f t="shared" si="0"/>
        <v>0</v>
      </c>
      <c r="I15" s="324"/>
      <c r="J15" s="220"/>
      <c r="K15" s="276"/>
      <c r="L15" s="232">
        <f t="shared" si="1"/>
        <v>0</v>
      </c>
      <c r="M15" s="335">
        <v>3</v>
      </c>
    </row>
    <row r="16" spans="1:13" ht="13" x14ac:dyDescent="0.25">
      <c r="A16" s="255">
        <v>1.4</v>
      </c>
      <c r="B16" s="1"/>
      <c r="C16" s="344"/>
      <c r="D16" s="231"/>
      <c r="E16" s="59"/>
      <c r="F16" s="60"/>
      <c r="G16" s="232">
        <f t="shared" si="0"/>
        <v>0</v>
      </c>
      <c r="I16" s="324"/>
      <c r="J16" s="220"/>
      <c r="K16" s="276"/>
      <c r="L16" s="232">
        <f>I16+J16+K16</f>
        <v>0</v>
      </c>
      <c r="M16" s="335"/>
    </row>
    <row r="17" spans="1:13" ht="13" x14ac:dyDescent="0.25">
      <c r="A17" s="255">
        <v>1.5</v>
      </c>
      <c r="B17" s="1"/>
      <c r="C17" s="344"/>
      <c r="D17" s="231"/>
      <c r="E17" s="59"/>
      <c r="F17" s="60"/>
      <c r="G17" s="232">
        <f t="shared" si="0"/>
        <v>0</v>
      </c>
      <c r="I17" s="324"/>
      <c r="J17" s="220"/>
      <c r="K17" s="276"/>
      <c r="L17" s="232">
        <f t="shared" si="1"/>
        <v>0</v>
      </c>
      <c r="M17" s="335"/>
    </row>
    <row r="18" spans="1:13" ht="13" x14ac:dyDescent="0.25">
      <c r="A18" s="255">
        <v>1.6</v>
      </c>
      <c r="B18" s="1"/>
      <c r="C18" s="344"/>
      <c r="D18" s="231"/>
      <c r="E18" s="59"/>
      <c r="F18" s="60"/>
      <c r="G18" s="232">
        <f t="shared" si="0"/>
        <v>0</v>
      </c>
      <c r="I18" s="324"/>
      <c r="J18" s="220"/>
      <c r="K18" s="276"/>
      <c r="L18" s="232">
        <f t="shared" si="1"/>
        <v>0</v>
      </c>
      <c r="M18" s="335"/>
    </row>
    <row r="19" spans="1:13" ht="13" x14ac:dyDescent="0.25">
      <c r="A19" s="255"/>
      <c r="B19" s="1"/>
      <c r="C19" s="344"/>
      <c r="D19" s="231"/>
      <c r="E19" s="59"/>
      <c r="F19" s="60"/>
      <c r="G19" s="232"/>
      <c r="I19" s="324"/>
      <c r="J19" s="220"/>
      <c r="K19" s="276"/>
      <c r="L19" s="232"/>
      <c r="M19" s="335"/>
    </row>
    <row r="20" spans="1:13" s="225" customFormat="1" ht="14.5" customHeight="1" x14ac:dyDescent="0.3">
      <c r="A20" s="396" t="s">
        <v>26</v>
      </c>
      <c r="B20" s="397"/>
      <c r="C20" s="397"/>
      <c r="D20" s="397"/>
      <c r="E20" s="397"/>
      <c r="F20" s="398"/>
      <c r="G20" s="242">
        <f>SUM(G13:G18)</f>
        <v>1750</v>
      </c>
      <c r="H20" s="82"/>
      <c r="I20" s="243">
        <f>SUM(I13:I18)</f>
        <v>250</v>
      </c>
      <c r="J20" s="243">
        <f>SUM(J13:J18)</f>
        <v>0</v>
      </c>
      <c r="K20" s="277">
        <f>SUM(K13:K18)</f>
        <v>0</v>
      </c>
      <c r="L20" s="242">
        <f>SUM(L13:L18)</f>
        <v>250</v>
      </c>
      <c r="M20" s="336"/>
    </row>
    <row r="21" spans="1:13" s="225" customFormat="1" ht="13.5" thickBot="1" x14ac:dyDescent="0.35">
      <c r="A21" s="257"/>
      <c r="B21" s="245"/>
      <c r="C21" s="245"/>
      <c r="D21" s="245"/>
      <c r="E21" s="245"/>
      <c r="F21" s="245"/>
      <c r="G21" s="318"/>
      <c r="H21" s="82"/>
      <c r="I21" s="325"/>
      <c r="J21" s="246"/>
      <c r="K21" s="246"/>
      <c r="L21" s="278"/>
      <c r="M21" s="336"/>
    </row>
    <row r="22" spans="1:13" ht="13" customHeight="1" x14ac:dyDescent="0.3">
      <c r="A22" s="258" t="s">
        <v>112</v>
      </c>
      <c r="B22" s="235"/>
      <c r="C22" s="235"/>
      <c r="D22" s="236"/>
      <c r="E22" s="237"/>
      <c r="F22" s="237"/>
      <c r="G22" s="319"/>
      <c r="H22" s="284"/>
      <c r="I22" s="399" t="s">
        <v>137</v>
      </c>
      <c r="J22" s="399"/>
      <c r="K22" s="400" t="s">
        <v>109</v>
      </c>
      <c r="L22" s="402" t="s">
        <v>129</v>
      </c>
      <c r="M22" s="390" t="s">
        <v>138</v>
      </c>
    </row>
    <row r="23" spans="1:13" ht="26" x14ac:dyDescent="0.3">
      <c r="A23" s="254"/>
      <c r="B23" s="238" t="s">
        <v>4</v>
      </c>
      <c r="C23" s="238"/>
      <c r="D23" s="239" t="s">
        <v>5</v>
      </c>
      <c r="E23" s="240" t="s">
        <v>6</v>
      </c>
      <c r="F23" s="241" t="s">
        <v>7</v>
      </c>
      <c r="G23" s="317" t="s">
        <v>8</v>
      </c>
      <c r="H23" s="285"/>
      <c r="I23" s="323" t="s">
        <v>88</v>
      </c>
      <c r="J23" s="281" t="s">
        <v>89</v>
      </c>
      <c r="K23" s="401"/>
      <c r="L23" s="402"/>
      <c r="M23" s="391"/>
    </row>
    <row r="24" spans="1:13" ht="13" x14ac:dyDescent="0.25">
      <c r="A24" s="255">
        <v>2.1</v>
      </c>
      <c r="B24" s="1"/>
      <c r="C24" s="345"/>
      <c r="D24" s="231"/>
      <c r="E24" s="59"/>
      <c r="F24" s="60"/>
      <c r="G24" s="232">
        <f>D24*E24*F24</f>
        <v>0</v>
      </c>
      <c r="I24" s="324"/>
      <c r="J24" s="220">
        <f>G24-I24</f>
        <v>0</v>
      </c>
      <c r="K24" s="276"/>
      <c r="L24" s="232">
        <f>I24+J24+K24</f>
        <v>0</v>
      </c>
      <c r="M24" s="335"/>
    </row>
    <row r="25" spans="1:13" ht="13" x14ac:dyDescent="0.25">
      <c r="A25" s="255">
        <v>2.2000000000000002</v>
      </c>
      <c r="B25" s="1"/>
      <c r="C25" s="345"/>
      <c r="D25" s="231"/>
      <c r="E25" s="59"/>
      <c r="F25" s="60"/>
      <c r="G25" s="232">
        <f>D25*E25*F25</f>
        <v>0</v>
      </c>
      <c r="I25" s="324"/>
      <c r="J25" s="220">
        <f>G25-I25</f>
        <v>0</v>
      </c>
      <c r="K25" s="276"/>
      <c r="L25" s="232">
        <f>I25+J25+K25</f>
        <v>0</v>
      </c>
      <c r="M25" s="335"/>
    </row>
    <row r="26" spans="1:13" ht="13" x14ac:dyDescent="0.25">
      <c r="A26" s="255">
        <v>2.2999999999999998</v>
      </c>
      <c r="B26" s="1"/>
      <c r="C26" s="345"/>
      <c r="D26" s="231"/>
      <c r="E26" s="224"/>
      <c r="F26" s="60"/>
      <c r="G26" s="232">
        <f>D26*E26*F26</f>
        <v>0</v>
      </c>
      <c r="I26" s="324"/>
      <c r="J26" s="220">
        <f>G26-I26</f>
        <v>0</v>
      </c>
      <c r="K26" s="276"/>
      <c r="L26" s="232">
        <f>I26+J26+K26</f>
        <v>0</v>
      </c>
      <c r="M26" s="335"/>
    </row>
    <row r="27" spans="1:13" ht="13" x14ac:dyDescent="0.25">
      <c r="A27" s="255"/>
      <c r="B27" s="1"/>
      <c r="C27" s="345"/>
      <c r="D27" s="231"/>
      <c r="E27" s="224"/>
      <c r="F27" s="256"/>
      <c r="G27" s="232"/>
      <c r="I27" s="324"/>
      <c r="J27" s="220"/>
      <c r="K27" s="276"/>
      <c r="L27" s="232"/>
      <c r="M27" s="335"/>
    </row>
    <row r="28" spans="1:13" s="225" customFormat="1" ht="14.5" customHeight="1" x14ac:dyDescent="0.3">
      <c r="A28" s="396" t="s">
        <v>113</v>
      </c>
      <c r="B28" s="397"/>
      <c r="C28" s="397"/>
      <c r="D28" s="397"/>
      <c r="E28" s="397"/>
      <c r="F28" s="398"/>
      <c r="G28" s="242">
        <f>SUM(G24:G26)</f>
        <v>0</v>
      </c>
      <c r="H28" s="82"/>
      <c r="I28" s="242">
        <f>SUM(I24:I26)</f>
        <v>0</v>
      </c>
      <c r="J28" s="243">
        <f>SUM(J24:J26)</f>
        <v>0</v>
      </c>
      <c r="K28" s="277">
        <f t="shared" ref="K28:L28" si="2">SUM(K24:K26)</f>
        <v>0</v>
      </c>
      <c r="L28" s="242">
        <f t="shared" si="2"/>
        <v>0</v>
      </c>
      <c r="M28" s="336"/>
    </row>
    <row r="29" spans="1:13" s="225" customFormat="1" ht="13.5" thickBot="1" x14ac:dyDescent="0.35">
      <c r="A29" s="257"/>
      <c r="B29" s="245"/>
      <c r="C29" s="245"/>
      <c r="D29" s="245"/>
      <c r="E29" s="245"/>
      <c r="F29" s="245"/>
      <c r="G29" s="318"/>
      <c r="H29" s="82"/>
      <c r="I29" s="325"/>
      <c r="J29" s="246"/>
      <c r="K29" s="246"/>
      <c r="L29" s="278"/>
      <c r="M29" s="336"/>
    </row>
    <row r="30" spans="1:13" s="225" customFormat="1" ht="13" customHeight="1" x14ac:dyDescent="0.3">
      <c r="A30" s="258" t="s">
        <v>114</v>
      </c>
      <c r="B30" s="235"/>
      <c r="C30" s="235"/>
      <c r="D30" s="236"/>
      <c r="E30" s="237"/>
      <c r="F30" s="237"/>
      <c r="G30" s="319"/>
      <c r="H30" s="284"/>
      <c r="I30" s="399" t="s">
        <v>137</v>
      </c>
      <c r="J30" s="399"/>
      <c r="K30" s="400" t="s">
        <v>109</v>
      </c>
      <c r="L30" s="402" t="s">
        <v>129</v>
      </c>
      <c r="M30" s="390" t="s">
        <v>138</v>
      </c>
    </row>
    <row r="31" spans="1:13" s="225" customFormat="1" ht="26" x14ac:dyDescent="0.3">
      <c r="A31" s="254"/>
      <c r="B31" s="238" t="s">
        <v>4</v>
      </c>
      <c r="C31" s="239" t="s">
        <v>132</v>
      </c>
      <c r="D31" s="239" t="s">
        <v>5</v>
      </c>
      <c r="E31" s="240" t="s">
        <v>6</v>
      </c>
      <c r="F31" s="241" t="s">
        <v>7</v>
      </c>
      <c r="G31" s="317" t="s">
        <v>8</v>
      </c>
      <c r="H31" s="285"/>
      <c r="I31" s="323" t="s">
        <v>88</v>
      </c>
      <c r="J31" s="281" t="s">
        <v>89</v>
      </c>
      <c r="K31" s="401"/>
      <c r="L31" s="402"/>
      <c r="M31" s="391"/>
    </row>
    <row r="32" spans="1:13" s="225" customFormat="1" ht="13" x14ac:dyDescent="0.3">
      <c r="A32" s="259">
        <v>3.1</v>
      </c>
      <c r="B32" s="1"/>
      <c r="C32" s="344" t="s">
        <v>133</v>
      </c>
      <c r="D32" s="231"/>
      <c r="E32" s="59"/>
      <c r="F32" s="60"/>
      <c r="G32" s="232">
        <f>D32*E32*F32</f>
        <v>0</v>
      </c>
      <c r="H32" s="221"/>
      <c r="I32" s="67"/>
      <c r="J32" s="220"/>
      <c r="K32" s="276"/>
      <c r="L32" s="232">
        <f>I32+J32+K32</f>
        <v>0</v>
      </c>
      <c r="M32" s="335"/>
    </row>
    <row r="33" spans="1:13" s="225" customFormat="1" ht="13" x14ac:dyDescent="0.3">
      <c r="A33" s="259">
        <v>3.2</v>
      </c>
      <c r="B33" s="1"/>
      <c r="C33" s="344"/>
      <c r="D33" s="231"/>
      <c r="E33" s="274"/>
      <c r="F33" s="60"/>
      <c r="G33" s="232">
        <f>D33*E33*F33</f>
        <v>0</v>
      </c>
      <c r="H33" s="221"/>
      <c r="I33" s="67"/>
      <c r="J33" s="220"/>
      <c r="K33" s="276"/>
      <c r="L33" s="232">
        <f>I33+J33+K33</f>
        <v>0</v>
      </c>
      <c r="M33" s="335"/>
    </row>
    <row r="34" spans="1:13" s="225" customFormat="1" ht="13" x14ac:dyDescent="0.3">
      <c r="A34" s="259"/>
      <c r="B34" s="1"/>
      <c r="C34" s="344"/>
      <c r="D34" s="231"/>
      <c r="E34" s="224"/>
      <c r="F34" s="256"/>
      <c r="G34" s="232"/>
      <c r="H34" s="221"/>
      <c r="I34" s="67"/>
      <c r="J34" s="220"/>
      <c r="K34" s="276"/>
      <c r="L34" s="232"/>
      <c r="M34" s="335"/>
    </row>
    <row r="35" spans="1:13" s="225" customFormat="1" ht="13" x14ac:dyDescent="0.3">
      <c r="A35" s="396" t="s">
        <v>134</v>
      </c>
      <c r="B35" s="397"/>
      <c r="C35" s="397"/>
      <c r="D35" s="397"/>
      <c r="E35" s="397"/>
      <c r="F35" s="398"/>
      <c r="G35" s="242">
        <f>SUM(G32:G33)</f>
        <v>0</v>
      </c>
      <c r="H35" s="82"/>
      <c r="I35" s="326">
        <f>SUM(I32:I33)</f>
        <v>0</v>
      </c>
      <c r="J35" s="243">
        <f>SUM(J32:J33)</f>
        <v>0</v>
      </c>
      <c r="K35" s="277">
        <f>SUM(K32:K33)</f>
        <v>0</v>
      </c>
      <c r="L35" s="242">
        <f>SUM(L32:L33)</f>
        <v>0</v>
      </c>
      <c r="M35" s="336"/>
    </row>
    <row r="36" spans="1:13" s="225" customFormat="1" ht="13.5" thickBot="1" x14ac:dyDescent="0.35">
      <c r="A36" s="257"/>
      <c r="B36" s="245"/>
      <c r="C36" s="245"/>
      <c r="D36" s="245"/>
      <c r="E36" s="245"/>
      <c r="F36" s="245"/>
      <c r="G36" s="318"/>
      <c r="H36" s="82"/>
      <c r="I36" s="325"/>
      <c r="J36" s="246"/>
      <c r="K36" s="246"/>
      <c r="L36" s="278"/>
      <c r="M36" s="336"/>
    </row>
    <row r="37" spans="1:13" s="225" customFormat="1" ht="13" customHeight="1" x14ac:dyDescent="0.3">
      <c r="A37" s="258" t="s">
        <v>115</v>
      </c>
      <c r="B37" s="235"/>
      <c r="C37" s="235"/>
      <c r="D37" s="236"/>
      <c r="E37" s="237"/>
      <c r="F37" s="237"/>
      <c r="G37" s="319"/>
      <c r="H37" s="284"/>
      <c r="I37" s="399" t="s">
        <v>137</v>
      </c>
      <c r="J37" s="399"/>
      <c r="K37" s="400" t="s">
        <v>109</v>
      </c>
      <c r="L37" s="402" t="s">
        <v>129</v>
      </c>
      <c r="M37" s="390" t="s">
        <v>138</v>
      </c>
    </row>
    <row r="38" spans="1:13" s="225" customFormat="1" ht="26" x14ac:dyDescent="0.3">
      <c r="A38" s="254"/>
      <c r="B38" s="238" t="s">
        <v>4</v>
      </c>
      <c r="C38" s="238"/>
      <c r="D38" s="239" t="s">
        <v>5</v>
      </c>
      <c r="E38" s="240" t="s">
        <v>6</v>
      </c>
      <c r="F38" s="241" t="s">
        <v>7</v>
      </c>
      <c r="G38" s="317" t="s">
        <v>8</v>
      </c>
      <c r="H38" s="285"/>
      <c r="I38" s="323" t="s">
        <v>88</v>
      </c>
      <c r="J38" s="281" t="s">
        <v>89</v>
      </c>
      <c r="K38" s="401"/>
      <c r="L38" s="402"/>
      <c r="M38" s="391"/>
    </row>
    <row r="39" spans="1:13" s="225" customFormat="1" ht="13" x14ac:dyDescent="0.3">
      <c r="A39" s="259">
        <v>4.0999999999999996</v>
      </c>
      <c r="B39" s="1"/>
      <c r="C39" s="345"/>
      <c r="D39" s="231"/>
      <c r="E39" s="59"/>
      <c r="F39" s="60"/>
      <c r="G39" s="232"/>
      <c r="H39" s="221"/>
      <c r="I39" s="324"/>
      <c r="J39" s="220"/>
      <c r="K39" s="276"/>
      <c r="L39" s="232"/>
      <c r="M39" s="335"/>
    </row>
    <row r="40" spans="1:13" s="225" customFormat="1" ht="13" x14ac:dyDescent="0.3">
      <c r="A40" s="260" t="s">
        <v>116</v>
      </c>
      <c r="B40" s="244"/>
      <c r="C40" s="346"/>
      <c r="D40" s="231"/>
      <c r="E40" s="59"/>
      <c r="F40" s="60"/>
      <c r="G40" s="232">
        <f t="shared" ref="G40:G46" si="3">D40*E40*F40</f>
        <v>0</v>
      </c>
      <c r="H40" s="221"/>
      <c r="I40" s="324"/>
      <c r="J40" s="220"/>
      <c r="K40" s="276"/>
      <c r="L40" s="232">
        <f t="shared" ref="L40:L46" si="4">I40+J40+K40</f>
        <v>0</v>
      </c>
      <c r="M40" s="335"/>
    </row>
    <row r="41" spans="1:13" s="225" customFormat="1" ht="13" x14ac:dyDescent="0.3">
      <c r="A41" s="260" t="s">
        <v>117</v>
      </c>
      <c r="B41" s="244"/>
      <c r="C41" s="346"/>
      <c r="D41" s="231"/>
      <c r="E41" s="224"/>
      <c r="F41" s="60"/>
      <c r="G41" s="232">
        <f t="shared" si="3"/>
        <v>0</v>
      </c>
      <c r="H41" s="221"/>
      <c r="I41" s="324"/>
      <c r="J41" s="220"/>
      <c r="K41" s="276"/>
      <c r="L41" s="232">
        <f t="shared" si="4"/>
        <v>0</v>
      </c>
      <c r="M41" s="335"/>
    </row>
    <row r="42" spans="1:13" s="225" customFormat="1" ht="13" x14ac:dyDescent="0.3">
      <c r="A42" s="260" t="s">
        <v>118</v>
      </c>
      <c r="B42" s="244"/>
      <c r="C42" s="346"/>
      <c r="D42" s="231"/>
      <c r="E42" s="224"/>
      <c r="F42" s="60"/>
      <c r="G42" s="232">
        <f t="shared" si="3"/>
        <v>0</v>
      </c>
      <c r="H42" s="221"/>
      <c r="I42" s="324"/>
      <c r="J42" s="220"/>
      <c r="K42" s="276"/>
      <c r="L42" s="232">
        <f t="shared" si="4"/>
        <v>0</v>
      </c>
      <c r="M42" s="335"/>
    </row>
    <row r="43" spans="1:13" s="225" customFormat="1" ht="13" x14ac:dyDescent="0.3">
      <c r="A43" s="261"/>
      <c r="B43" s="247"/>
      <c r="C43" s="347"/>
      <c r="D43" s="248"/>
      <c r="E43" s="233"/>
      <c r="F43" s="249"/>
      <c r="G43" s="320"/>
      <c r="H43" s="221"/>
      <c r="I43" s="327"/>
      <c r="J43" s="234"/>
      <c r="K43" s="234"/>
      <c r="L43" s="279"/>
      <c r="M43" s="335"/>
    </row>
    <row r="44" spans="1:13" s="225" customFormat="1" ht="13" x14ac:dyDescent="0.3">
      <c r="A44" s="259">
        <v>4.2</v>
      </c>
      <c r="B44" s="1"/>
      <c r="C44" s="345"/>
      <c r="D44" s="231"/>
      <c r="E44" s="224"/>
      <c r="F44" s="60"/>
      <c r="G44" s="232"/>
      <c r="H44" s="221"/>
      <c r="I44" s="324"/>
      <c r="J44" s="220"/>
      <c r="K44" s="276"/>
      <c r="L44" s="232"/>
      <c r="M44" s="335"/>
    </row>
    <row r="45" spans="1:13" s="225" customFormat="1" ht="13" x14ac:dyDescent="0.3">
      <c r="A45" s="260" t="s">
        <v>119</v>
      </c>
      <c r="B45" s="244"/>
      <c r="C45" s="346"/>
      <c r="D45" s="231"/>
      <c r="E45" s="224"/>
      <c r="F45" s="60"/>
      <c r="G45" s="232">
        <f t="shared" si="3"/>
        <v>0</v>
      </c>
      <c r="H45" s="221"/>
      <c r="I45" s="324"/>
      <c r="J45" s="220"/>
      <c r="K45" s="276"/>
      <c r="L45" s="232">
        <f t="shared" si="4"/>
        <v>0</v>
      </c>
      <c r="M45" s="335"/>
    </row>
    <row r="46" spans="1:13" s="225" customFormat="1" ht="13" x14ac:dyDescent="0.3">
      <c r="A46" s="260" t="s">
        <v>120</v>
      </c>
      <c r="B46" s="244"/>
      <c r="C46" s="346"/>
      <c r="D46" s="231"/>
      <c r="E46" s="224"/>
      <c r="F46" s="60"/>
      <c r="G46" s="232">
        <f t="shared" si="3"/>
        <v>0</v>
      </c>
      <c r="H46" s="221"/>
      <c r="I46" s="324"/>
      <c r="J46" s="220"/>
      <c r="K46" s="276"/>
      <c r="L46" s="232">
        <f t="shared" si="4"/>
        <v>0</v>
      </c>
      <c r="M46" s="335"/>
    </row>
    <row r="47" spans="1:13" s="225" customFormat="1" ht="13" x14ac:dyDescent="0.3">
      <c r="A47" s="255"/>
      <c r="B47" s="1"/>
      <c r="C47" s="345"/>
      <c r="D47" s="231"/>
      <c r="E47" s="224"/>
      <c r="F47" s="60"/>
      <c r="G47" s="232"/>
      <c r="H47" s="221"/>
      <c r="I47" s="324"/>
      <c r="J47" s="220"/>
      <c r="K47" s="276"/>
      <c r="L47" s="232"/>
      <c r="M47" s="335"/>
    </row>
    <row r="48" spans="1:13" s="225" customFormat="1" ht="13" x14ac:dyDescent="0.3">
      <c r="A48" s="396" t="s">
        <v>122</v>
      </c>
      <c r="B48" s="397"/>
      <c r="C48" s="397"/>
      <c r="D48" s="397"/>
      <c r="E48" s="397"/>
      <c r="F48" s="398"/>
      <c r="G48" s="242">
        <f>SUM(G39:G46)</f>
        <v>0</v>
      </c>
      <c r="H48" s="82"/>
      <c r="I48" s="242">
        <f>SUM(I39:I46)</f>
        <v>0</v>
      </c>
      <c r="J48" s="242">
        <f>SUM(J39:J46)</f>
        <v>0</v>
      </c>
      <c r="K48" s="242">
        <f>SUM(K39:K46)</f>
        <v>0</v>
      </c>
      <c r="L48" s="242">
        <f>SUM(L39:L46)</f>
        <v>0</v>
      </c>
      <c r="M48" s="336"/>
    </row>
    <row r="49" spans="1:13" s="225" customFormat="1" ht="13.5" thickBot="1" x14ac:dyDescent="0.35">
      <c r="A49" s="262"/>
      <c r="B49" s="245"/>
      <c r="C49" s="245"/>
      <c r="D49" s="245"/>
      <c r="E49" s="245"/>
      <c r="F49" s="245"/>
      <c r="G49" s="318"/>
      <c r="H49" s="82"/>
      <c r="I49" s="325"/>
      <c r="J49" s="246"/>
      <c r="K49" s="246"/>
      <c r="L49" s="278"/>
      <c r="M49" s="336"/>
    </row>
    <row r="50" spans="1:13" s="225" customFormat="1" ht="13" customHeight="1" x14ac:dyDescent="0.3">
      <c r="A50" s="258" t="s">
        <v>121</v>
      </c>
      <c r="B50" s="235"/>
      <c r="C50" s="235"/>
      <c r="D50" s="236"/>
      <c r="E50" s="237"/>
      <c r="F50" s="237"/>
      <c r="G50" s="319"/>
      <c r="H50" s="284"/>
      <c r="I50" s="399" t="s">
        <v>137</v>
      </c>
      <c r="J50" s="399"/>
      <c r="K50" s="400" t="s">
        <v>109</v>
      </c>
      <c r="L50" s="402" t="s">
        <v>129</v>
      </c>
      <c r="M50" s="390" t="s">
        <v>138</v>
      </c>
    </row>
    <row r="51" spans="1:13" s="225" customFormat="1" ht="26" x14ac:dyDescent="0.3">
      <c r="A51" s="254"/>
      <c r="B51" s="238" t="s">
        <v>4</v>
      </c>
      <c r="C51" s="239" t="s">
        <v>132</v>
      </c>
      <c r="D51" s="239" t="s">
        <v>5</v>
      </c>
      <c r="E51" s="240" t="s">
        <v>6</v>
      </c>
      <c r="F51" s="241" t="s">
        <v>7</v>
      </c>
      <c r="G51" s="317" t="s">
        <v>8</v>
      </c>
      <c r="H51" s="285"/>
      <c r="I51" s="323" t="s">
        <v>88</v>
      </c>
      <c r="J51" s="281" t="s">
        <v>89</v>
      </c>
      <c r="K51" s="401"/>
      <c r="L51" s="402"/>
      <c r="M51" s="391"/>
    </row>
    <row r="52" spans="1:13" s="225" customFormat="1" ht="13" x14ac:dyDescent="0.3">
      <c r="A52" s="259">
        <v>5.0999999999999996</v>
      </c>
      <c r="B52" s="1"/>
      <c r="C52" s="345"/>
      <c r="D52" s="231"/>
      <c r="E52" s="59"/>
      <c r="F52" s="60"/>
      <c r="G52" s="232">
        <f>D52*E52*F52</f>
        <v>0</v>
      </c>
      <c r="H52" s="221"/>
      <c r="I52" s="324"/>
      <c r="J52" s="220"/>
      <c r="K52" s="276"/>
      <c r="L52" s="232">
        <f>I52+J52+K52</f>
        <v>0</v>
      </c>
      <c r="M52" s="335"/>
    </row>
    <row r="53" spans="1:13" s="225" customFormat="1" ht="13" x14ac:dyDescent="0.3">
      <c r="A53" s="259">
        <v>5.2</v>
      </c>
      <c r="B53" s="1"/>
      <c r="C53" s="345"/>
      <c r="D53" s="231"/>
      <c r="E53" s="59"/>
      <c r="F53" s="60"/>
      <c r="G53" s="232">
        <f>D53*E53*F53</f>
        <v>0</v>
      </c>
      <c r="H53" s="221"/>
      <c r="I53" s="324"/>
      <c r="J53" s="220"/>
      <c r="K53" s="276"/>
      <c r="L53" s="232">
        <f>I53+J53+K53</f>
        <v>0</v>
      </c>
      <c r="M53" s="335"/>
    </row>
    <row r="54" spans="1:13" s="225" customFormat="1" ht="13" x14ac:dyDescent="0.3">
      <c r="A54" s="259">
        <v>5.3</v>
      </c>
      <c r="B54" s="1"/>
      <c r="C54" s="345"/>
      <c r="D54" s="231"/>
      <c r="E54" s="224"/>
      <c r="F54" s="60"/>
      <c r="G54" s="232">
        <f>D54*E54*F54</f>
        <v>0</v>
      </c>
      <c r="H54" s="221"/>
      <c r="I54" s="324"/>
      <c r="J54" s="220"/>
      <c r="K54" s="276"/>
      <c r="L54" s="232">
        <f>I54+J54+K54</f>
        <v>0</v>
      </c>
      <c r="M54" s="335"/>
    </row>
    <row r="55" spans="1:13" s="225" customFormat="1" ht="13" x14ac:dyDescent="0.3">
      <c r="A55" s="338"/>
      <c r="B55" s="339"/>
      <c r="C55" s="339"/>
      <c r="D55" s="340"/>
      <c r="E55" s="341"/>
      <c r="F55" s="342"/>
      <c r="G55" s="232"/>
      <c r="H55" s="221"/>
      <c r="I55" s="324"/>
      <c r="J55" s="220"/>
      <c r="K55" s="276"/>
      <c r="L55" s="232"/>
      <c r="M55" s="335"/>
    </row>
    <row r="56" spans="1:13" s="225" customFormat="1" ht="13" x14ac:dyDescent="0.3">
      <c r="A56" s="396" t="s">
        <v>123</v>
      </c>
      <c r="B56" s="397"/>
      <c r="C56" s="397"/>
      <c r="D56" s="397"/>
      <c r="E56" s="397"/>
      <c r="F56" s="398"/>
      <c r="G56" s="242">
        <f>SUM(G52:G54)</f>
        <v>0</v>
      </c>
      <c r="H56" s="82"/>
      <c r="I56" s="242">
        <f>SUM(I52:I54)</f>
        <v>0</v>
      </c>
      <c r="J56" s="242">
        <f>SUM(J52:J54)</f>
        <v>0</v>
      </c>
      <c r="K56" s="242">
        <f>SUM(K52:K54)</f>
        <v>0</v>
      </c>
      <c r="L56" s="242">
        <f>SUM(L52:L54)</f>
        <v>0</v>
      </c>
      <c r="M56" s="336"/>
    </row>
    <row r="57" spans="1:13" s="225" customFormat="1" ht="13.5" thickBot="1" x14ac:dyDescent="0.35">
      <c r="A57" s="262"/>
      <c r="B57" s="226"/>
      <c r="C57" s="226"/>
      <c r="D57" s="226"/>
      <c r="E57" s="226"/>
      <c r="F57" s="226"/>
      <c r="G57" s="321"/>
      <c r="H57" s="82"/>
      <c r="I57" s="328"/>
      <c r="J57" s="82"/>
      <c r="K57" s="82"/>
      <c r="L57" s="280"/>
      <c r="M57" s="336"/>
    </row>
    <row r="58" spans="1:13" s="225" customFormat="1" ht="13" customHeight="1" x14ac:dyDescent="0.3">
      <c r="A58" s="258" t="s">
        <v>130</v>
      </c>
      <c r="B58" s="235"/>
      <c r="C58" s="235"/>
      <c r="D58" s="236"/>
      <c r="E58" s="237"/>
      <c r="F58" s="237"/>
      <c r="G58" s="319"/>
      <c r="H58" s="284"/>
      <c r="I58" s="399" t="s">
        <v>137</v>
      </c>
      <c r="J58" s="399"/>
      <c r="K58" s="400" t="s">
        <v>109</v>
      </c>
      <c r="L58" s="402" t="s">
        <v>129</v>
      </c>
      <c r="M58" s="390" t="s">
        <v>138</v>
      </c>
    </row>
    <row r="59" spans="1:13" s="225" customFormat="1" ht="26" x14ac:dyDescent="0.3">
      <c r="A59" s="254"/>
      <c r="B59" s="238" t="s">
        <v>4</v>
      </c>
      <c r="C59" s="239" t="s">
        <v>132</v>
      </c>
      <c r="D59" s="239" t="s">
        <v>5</v>
      </c>
      <c r="E59" s="240" t="s">
        <v>6</v>
      </c>
      <c r="F59" s="241" t="s">
        <v>7</v>
      </c>
      <c r="G59" s="317" t="s">
        <v>8</v>
      </c>
      <c r="H59" s="285"/>
      <c r="I59" s="323" t="s">
        <v>88</v>
      </c>
      <c r="J59" s="281" t="s">
        <v>89</v>
      </c>
      <c r="K59" s="401"/>
      <c r="L59" s="402"/>
      <c r="M59" s="391"/>
    </row>
    <row r="60" spans="1:13" s="225" customFormat="1" ht="13" x14ac:dyDescent="0.3">
      <c r="A60" s="255">
        <v>6.1</v>
      </c>
      <c r="B60" s="1"/>
      <c r="C60" s="345"/>
      <c r="D60" s="231"/>
      <c r="E60" s="59"/>
      <c r="F60" s="60"/>
      <c r="G60" s="232">
        <f>D60*E60*F60</f>
        <v>0</v>
      </c>
      <c r="H60" s="221"/>
      <c r="I60" s="324"/>
      <c r="J60" s="220"/>
      <c r="K60" s="276"/>
      <c r="L60" s="282">
        <f>I60+J60+K60</f>
        <v>0</v>
      </c>
      <c r="M60" s="334"/>
    </row>
    <row r="61" spans="1:13" s="225" customFormat="1" ht="13" x14ac:dyDescent="0.3">
      <c r="A61" s="255">
        <v>6.2</v>
      </c>
      <c r="B61" s="1"/>
      <c r="C61" s="345"/>
      <c r="D61" s="231"/>
      <c r="E61" s="274"/>
      <c r="F61" s="60"/>
      <c r="G61" s="232">
        <f t="shared" ref="G61:G65" si="5">D61*E61*F61</f>
        <v>0</v>
      </c>
      <c r="H61" s="221"/>
      <c r="I61" s="67"/>
      <c r="J61" s="220"/>
      <c r="K61" s="276"/>
      <c r="L61" s="282">
        <f t="shared" ref="L61:L66" si="6">I61+J61+K61</f>
        <v>0</v>
      </c>
      <c r="M61" s="334"/>
    </row>
    <row r="62" spans="1:13" s="225" customFormat="1" ht="13" x14ac:dyDescent="0.3">
      <c r="A62" s="255">
        <v>6.3</v>
      </c>
      <c r="B62" s="1"/>
      <c r="C62" s="345"/>
      <c r="D62" s="231"/>
      <c r="E62" s="224"/>
      <c r="F62" s="60"/>
      <c r="G62" s="232">
        <f t="shared" si="5"/>
        <v>0</v>
      </c>
      <c r="H62" s="221"/>
      <c r="I62" s="67"/>
      <c r="J62" s="220"/>
      <c r="K62" s="276"/>
      <c r="L62" s="282">
        <f t="shared" si="6"/>
        <v>0</v>
      </c>
      <c r="M62" s="334"/>
    </row>
    <row r="63" spans="1:13" s="225" customFormat="1" ht="13" x14ac:dyDescent="0.3">
      <c r="A63" s="255">
        <v>6.4</v>
      </c>
      <c r="B63" s="1"/>
      <c r="C63" s="345"/>
      <c r="D63" s="231"/>
      <c r="E63" s="224"/>
      <c r="F63" s="60"/>
      <c r="G63" s="232">
        <f t="shared" si="5"/>
        <v>0</v>
      </c>
      <c r="H63" s="221"/>
      <c r="I63" s="67"/>
      <c r="J63" s="220"/>
      <c r="K63" s="276"/>
      <c r="L63" s="282">
        <f t="shared" si="6"/>
        <v>0</v>
      </c>
      <c r="M63" s="334"/>
    </row>
    <row r="64" spans="1:13" s="225" customFormat="1" ht="13" x14ac:dyDescent="0.3">
      <c r="A64" s="255">
        <v>6.5</v>
      </c>
      <c r="B64" s="1"/>
      <c r="C64" s="345"/>
      <c r="D64" s="231"/>
      <c r="E64" s="224"/>
      <c r="F64" s="60"/>
      <c r="G64" s="232">
        <f t="shared" si="5"/>
        <v>0</v>
      </c>
      <c r="H64" s="221"/>
      <c r="I64" s="67"/>
      <c r="J64" s="220"/>
      <c r="K64" s="276"/>
      <c r="L64" s="282">
        <f t="shared" si="6"/>
        <v>0</v>
      </c>
      <c r="M64" s="334"/>
    </row>
    <row r="65" spans="1:13" s="225" customFormat="1" ht="13" x14ac:dyDescent="0.3">
      <c r="A65" s="255">
        <v>6.6</v>
      </c>
      <c r="B65" s="1"/>
      <c r="C65" s="345"/>
      <c r="D65" s="231"/>
      <c r="E65" s="224"/>
      <c r="F65" s="60"/>
      <c r="G65" s="232">
        <f t="shared" si="5"/>
        <v>0</v>
      </c>
      <c r="H65" s="221"/>
      <c r="I65" s="67"/>
      <c r="J65" s="220"/>
      <c r="K65" s="276"/>
      <c r="L65" s="282">
        <f t="shared" si="6"/>
        <v>0</v>
      </c>
      <c r="M65" s="334"/>
    </row>
    <row r="66" spans="1:13" s="225" customFormat="1" ht="13" x14ac:dyDescent="0.3">
      <c r="A66" s="255">
        <v>6.7</v>
      </c>
      <c r="B66" s="1"/>
      <c r="C66" s="345"/>
      <c r="D66" s="231"/>
      <c r="E66" s="270"/>
      <c r="F66" s="60"/>
      <c r="G66" s="232">
        <f>D66*E66*F66</f>
        <v>0</v>
      </c>
      <c r="H66" s="221"/>
      <c r="I66" s="67"/>
      <c r="J66" s="220"/>
      <c r="K66" s="276"/>
      <c r="L66" s="282">
        <f t="shared" si="6"/>
        <v>0</v>
      </c>
      <c r="M66" s="334"/>
    </row>
    <row r="67" spans="1:13" s="225" customFormat="1" ht="13" x14ac:dyDescent="0.3">
      <c r="A67" s="255">
        <v>6.7</v>
      </c>
      <c r="B67" s="1"/>
      <c r="C67" s="345"/>
      <c r="D67" s="231"/>
      <c r="E67" s="59"/>
      <c r="F67" s="60"/>
      <c r="G67" s="232">
        <f>D67*E67*F67</f>
        <v>0</v>
      </c>
      <c r="H67" s="221"/>
      <c r="I67" s="67"/>
      <c r="J67" s="220"/>
      <c r="K67" s="276"/>
      <c r="L67" s="282">
        <f>I67+J67+K67</f>
        <v>0</v>
      </c>
      <c r="M67" s="334"/>
    </row>
    <row r="68" spans="1:13" s="225" customFormat="1" ht="13" hidden="1" x14ac:dyDescent="0.3">
      <c r="A68" s="255"/>
      <c r="B68" s="1"/>
      <c r="C68" s="345"/>
      <c r="D68" s="231"/>
      <c r="E68" s="224"/>
      <c r="F68" s="60"/>
      <c r="G68" s="232"/>
      <c r="H68" s="221"/>
      <c r="I68" s="67"/>
      <c r="J68" s="220"/>
      <c r="K68" s="276"/>
      <c r="L68" s="282"/>
      <c r="M68" s="334"/>
    </row>
    <row r="69" spans="1:13" s="225" customFormat="1" ht="13" hidden="1" x14ac:dyDescent="0.3">
      <c r="A69" s="271"/>
      <c r="B69" s="1"/>
      <c r="C69" s="345"/>
      <c r="D69" s="231"/>
      <c r="E69" s="224"/>
      <c r="F69" s="60"/>
      <c r="G69" s="232"/>
      <c r="H69" s="221"/>
      <c r="I69" s="67"/>
      <c r="J69" s="220"/>
      <c r="K69" s="276"/>
      <c r="L69" s="282"/>
      <c r="M69" s="334"/>
    </row>
    <row r="70" spans="1:13" s="225" customFormat="1" ht="13" hidden="1" x14ac:dyDescent="0.3">
      <c r="A70" s="255"/>
      <c r="B70" s="1"/>
      <c r="C70" s="345"/>
      <c r="D70" s="231"/>
      <c r="E70" s="224"/>
      <c r="F70" s="60"/>
      <c r="G70" s="232"/>
      <c r="H70" s="221"/>
      <c r="I70" s="67"/>
      <c r="J70" s="220"/>
      <c r="K70" s="276"/>
      <c r="L70" s="282"/>
      <c r="M70" s="334"/>
    </row>
    <row r="71" spans="1:13" s="225" customFormat="1" ht="13" hidden="1" x14ac:dyDescent="0.3">
      <c r="A71" s="255"/>
      <c r="B71" s="1"/>
      <c r="C71" s="345"/>
      <c r="D71" s="231"/>
      <c r="E71" s="224"/>
      <c r="F71" s="60"/>
      <c r="G71" s="232"/>
      <c r="H71" s="221"/>
      <c r="I71" s="67"/>
      <c r="J71" s="220"/>
      <c r="K71" s="276"/>
      <c r="L71" s="282"/>
      <c r="M71" s="334"/>
    </row>
    <row r="72" spans="1:13" s="225" customFormat="1" ht="13" hidden="1" x14ac:dyDescent="0.3">
      <c r="A72" s="255"/>
      <c r="B72" s="1"/>
      <c r="C72" s="345"/>
      <c r="D72" s="231"/>
      <c r="E72" s="224"/>
      <c r="F72" s="256"/>
      <c r="G72" s="232"/>
      <c r="H72" s="221"/>
      <c r="I72" s="67"/>
      <c r="J72" s="220"/>
      <c r="K72" s="276"/>
      <c r="L72" s="282"/>
      <c r="M72" s="334"/>
    </row>
    <row r="73" spans="1:13" s="225" customFormat="1" ht="13" x14ac:dyDescent="0.3">
      <c r="A73" s="343"/>
      <c r="B73" s="339"/>
      <c r="C73" s="348"/>
      <c r="D73" s="340"/>
      <c r="E73" s="341"/>
      <c r="F73" s="256"/>
      <c r="G73" s="232"/>
      <c r="H73" s="221"/>
      <c r="I73" s="67"/>
      <c r="J73" s="220"/>
      <c r="K73" s="276"/>
      <c r="L73" s="282"/>
      <c r="M73" s="334"/>
    </row>
    <row r="74" spans="1:13" s="225" customFormat="1" ht="13" x14ac:dyDescent="0.3">
      <c r="A74" s="396" t="s">
        <v>124</v>
      </c>
      <c r="B74" s="397"/>
      <c r="C74" s="397"/>
      <c r="D74" s="397"/>
      <c r="E74" s="397"/>
      <c r="F74" s="398"/>
      <c r="G74" s="242">
        <f>SUM(G60:G67)</f>
        <v>0</v>
      </c>
      <c r="H74" s="82"/>
      <c r="I74" s="242">
        <f>SUM(I60:I67)</f>
        <v>0</v>
      </c>
      <c r="J74" s="242">
        <f>SUM(J60:J67)</f>
        <v>0</v>
      </c>
      <c r="K74" s="242">
        <f>SUM(K60:K67)</f>
        <v>0</v>
      </c>
      <c r="L74" s="283">
        <f>SUM(L60:L67)</f>
        <v>0</v>
      </c>
      <c r="M74" s="337"/>
    </row>
    <row r="75" spans="1:13" s="225" customFormat="1" ht="13" x14ac:dyDescent="0.3">
      <c r="A75" s="262"/>
      <c r="B75" s="226"/>
      <c r="C75" s="226"/>
      <c r="D75" s="226"/>
      <c r="E75" s="226"/>
      <c r="F75" s="226"/>
      <c r="G75" s="321"/>
      <c r="H75" s="82"/>
      <c r="I75" s="328"/>
      <c r="J75" s="82"/>
      <c r="K75" s="82"/>
      <c r="L75" s="333"/>
      <c r="M75" s="337"/>
    </row>
    <row r="76" spans="1:13" s="225" customFormat="1" ht="14.5" thickBot="1" x14ac:dyDescent="0.35">
      <c r="A76" s="393" t="s">
        <v>110</v>
      </c>
      <c r="B76" s="394"/>
      <c r="C76" s="273"/>
      <c r="D76" s="263"/>
      <c r="E76" s="263"/>
      <c r="F76" s="263"/>
      <c r="G76" s="322">
        <f>G20+G28+G35+G48+G56+G74</f>
        <v>1750</v>
      </c>
      <c r="H76" s="286"/>
      <c r="I76" s="329">
        <f>I20+I28+I35+I48+I56+I74</f>
        <v>250</v>
      </c>
      <c r="J76" s="264">
        <f>J20+J28+J35+J48+J56+J74</f>
        <v>0</v>
      </c>
      <c r="K76" s="264">
        <f>K20+K28+K35+K48+K56+K74</f>
        <v>0</v>
      </c>
      <c r="L76" s="330">
        <f>L20+L28+L35+L48+L56+L74</f>
        <v>250</v>
      </c>
      <c r="M76" s="392"/>
    </row>
    <row r="77" spans="1:13" x14ac:dyDescent="0.25">
      <c r="M77" s="392"/>
    </row>
    <row r="79" spans="1:13" x14ac:dyDescent="0.25">
      <c r="I79" s="228"/>
    </row>
    <row r="82" spans="13:13" ht="13" x14ac:dyDescent="0.25">
      <c r="M82" s="331"/>
    </row>
    <row r="83" spans="13:13" ht="13" x14ac:dyDescent="0.25">
      <c r="M83" s="331"/>
    </row>
    <row r="84" spans="13:13" ht="13" x14ac:dyDescent="0.25">
      <c r="M84" s="331"/>
    </row>
    <row r="85" spans="13:13" x14ac:dyDescent="0.25">
      <c r="M85" s="392"/>
    </row>
    <row r="86" spans="13:13" x14ac:dyDescent="0.25">
      <c r="M86" s="392"/>
    </row>
    <row r="89" spans="13:13" ht="13" x14ac:dyDescent="0.25">
      <c r="M89" s="331"/>
    </row>
    <row r="90" spans="13:13" ht="13" x14ac:dyDescent="0.25">
      <c r="M90" s="331"/>
    </row>
    <row r="91" spans="13:13" ht="14" x14ac:dyDescent="0.25">
      <c r="M91" s="332"/>
    </row>
  </sheetData>
  <mergeCells count="41">
    <mergeCell ref="L11:L12"/>
    <mergeCell ref="K30:K31"/>
    <mergeCell ref="A1:K1"/>
    <mergeCell ref="A3:B3"/>
    <mergeCell ref="A4:B4"/>
    <mergeCell ref="A5:B5"/>
    <mergeCell ref="A6:B6"/>
    <mergeCell ref="A7:B7"/>
    <mergeCell ref="A10:K10"/>
    <mergeCell ref="I11:J11"/>
    <mergeCell ref="K11:K12"/>
    <mergeCell ref="I22:J22"/>
    <mergeCell ref="I58:J58"/>
    <mergeCell ref="K58:K59"/>
    <mergeCell ref="L58:L59"/>
    <mergeCell ref="K22:K23"/>
    <mergeCell ref="L22:L23"/>
    <mergeCell ref="I50:J50"/>
    <mergeCell ref="K50:K51"/>
    <mergeCell ref="L50:L51"/>
    <mergeCell ref="L30:L31"/>
    <mergeCell ref="I37:J37"/>
    <mergeCell ref="K37:K38"/>
    <mergeCell ref="L37:L38"/>
    <mergeCell ref="I30:J30"/>
    <mergeCell ref="A76:B76"/>
    <mergeCell ref="A8:B8"/>
    <mergeCell ref="A74:F74"/>
    <mergeCell ref="A20:F20"/>
    <mergeCell ref="A28:F28"/>
    <mergeCell ref="A35:F35"/>
    <mergeCell ref="A56:F56"/>
    <mergeCell ref="A48:F48"/>
    <mergeCell ref="M58:M59"/>
    <mergeCell ref="M76:M77"/>
    <mergeCell ref="M85:M86"/>
    <mergeCell ref="M11:M12"/>
    <mergeCell ref="M22:M23"/>
    <mergeCell ref="M30:M31"/>
    <mergeCell ref="M37:M38"/>
    <mergeCell ref="M50:M51"/>
  </mergeCells>
  <phoneticPr fontId="19" type="noConversion"/>
  <pageMargins left="0.7" right="0.7" top="0.75" bottom="0.75" header="0.3" footer="0.3"/>
  <pageSetup scale="5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3BE82-9E85-457D-88D5-7BB549DEFFDE}">
  <dimension ref="A1:M46"/>
  <sheetViews>
    <sheetView tabSelected="1" zoomScale="85" zoomScaleNormal="85" workbookViewId="0">
      <selection activeCell="A6" sqref="A6:B6"/>
    </sheetView>
  </sheetViews>
  <sheetFormatPr defaultColWidth="8.81640625" defaultRowHeight="14" x14ac:dyDescent="0.3"/>
  <cols>
    <col min="1" max="1" width="53.54296875" style="126" customWidth="1"/>
    <col min="2" max="2" width="22.453125" style="126" customWidth="1"/>
    <col min="3" max="5" width="15.1796875" style="299" customWidth="1"/>
    <col min="6" max="6" width="15.1796875" style="447" customWidth="1"/>
    <col min="7" max="7" width="15.1796875" style="126" customWidth="1"/>
    <col min="8" max="16384" width="8.81640625" style="126"/>
  </cols>
  <sheetData>
    <row r="1" spans="1:13" s="222" customFormat="1" ht="25.5" customHeight="1" thickBot="1" x14ac:dyDescent="0.4">
      <c r="A1" s="405" t="s">
        <v>155</v>
      </c>
      <c r="B1" s="412"/>
      <c r="C1" s="412"/>
      <c r="D1" s="412"/>
      <c r="E1" s="412"/>
      <c r="F1" s="413"/>
      <c r="G1" s="300"/>
      <c r="H1" s="300"/>
      <c r="I1" s="300"/>
      <c r="J1" s="300"/>
      <c r="K1" s="300"/>
      <c r="L1" s="228"/>
      <c r="M1" s="287"/>
    </row>
    <row r="2" spans="1:13" s="222" customFormat="1" ht="12.5" x14ac:dyDescent="0.25">
      <c r="A2" s="221"/>
      <c r="B2" s="219"/>
      <c r="C2" s="219"/>
      <c r="D2" s="228"/>
      <c r="E2" s="221"/>
      <c r="F2" s="439"/>
      <c r="G2" s="228"/>
      <c r="H2" s="221"/>
      <c r="I2" s="227"/>
      <c r="L2" s="228"/>
      <c r="M2" s="287"/>
    </row>
    <row r="3" spans="1:13" s="222" customFormat="1" x14ac:dyDescent="0.25">
      <c r="A3" s="395" t="s">
        <v>135</v>
      </c>
      <c r="B3" s="395"/>
      <c r="C3" s="272"/>
      <c r="D3" s="229"/>
      <c r="E3" s="221"/>
      <c r="F3" s="439"/>
      <c r="G3" s="228"/>
      <c r="H3" s="221"/>
      <c r="I3" s="227"/>
      <c r="L3" s="228"/>
      <c r="M3" s="287"/>
    </row>
    <row r="4" spans="1:13" s="222" customFormat="1" x14ac:dyDescent="0.25">
      <c r="A4" s="395" t="s">
        <v>141</v>
      </c>
      <c r="B4" s="395"/>
      <c r="C4" s="272"/>
      <c r="D4" s="230"/>
      <c r="E4" s="221"/>
      <c r="F4" s="439"/>
      <c r="G4" s="228"/>
      <c r="H4" s="221"/>
      <c r="I4" s="227"/>
      <c r="L4" s="228"/>
      <c r="M4" s="287"/>
    </row>
    <row r="5" spans="1:13" s="222" customFormat="1" x14ac:dyDescent="0.25">
      <c r="A5" s="395" t="s">
        <v>128</v>
      </c>
      <c r="B5" s="395"/>
      <c r="C5" s="272"/>
      <c r="D5" s="230"/>
      <c r="E5" s="221"/>
      <c r="F5" s="439"/>
      <c r="G5" s="228"/>
      <c r="H5" s="221"/>
      <c r="I5" s="227"/>
      <c r="L5" s="228"/>
      <c r="M5" s="287"/>
    </row>
    <row r="6" spans="1:13" s="222" customFormat="1" x14ac:dyDescent="0.25">
      <c r="A6" s="395" t="s">
        <v>85</v>
      </c>
      <c r="B6" s="395"/>
      <c r="C6" s="272"/>
      <c r="D6" s="267"/>
      <c r="E6" s="221"/>
      <c r="F6" s="439"/>
      <c r="G6" s="228"/>
      <c r="H6" s="221"/>
      <c r="I6" s="227"/>
      <c r="L6" s="228"/>
      <c r="M6" s="287"/>
    </row>
    <row r="7" spans="1:13" s="222" customFormat="1" x14ac:dyDescent="0.3">
      <c r="A7" s="395" t="s">
        <v>86</v>
      </c>
      <c r="B7" s="395"/>
      <c r="C7" s="272"/>
      <c r="D7" s="267"/>
      <c r="E7" s="269"/>
      <c r="F7" s="440"/>
      <c r="G7" s="228"/>
      <c r="H7" s="221"/>
      <c r="I7" s="227"/>
      <c r="J7" s="223"/>
      <c r="L7" s="228"/>
      <c r="M7" s="287"/>
    </row>
    <row r="8" spans="1:13" s="292" customFormat="1" ht="14" customHeight="1" x14ac:dyDescent="0.3">
      <c r="A8" s="414" t="s">
        <v>144</v>
      </c>
      <c r="B8" s="414"/>
      <c r="C8" s="414"/>
      <c r="D8" s="414"/>
      <c r="E8" s="414"/>
      <c r="F8" s="414"/>
    </row>
    <row r="9" spans="1:13" ht="14.5" customHeight="1" thickBot="1" x14ac:dyDescent="0.35">
      <c r="A9" s="415" t="s">
        <v>145</v>
      </c>
      <c r="B9" s="415"/>
      <c r="C9" s="415"/>
      <c r="D9" s="415"/>
      <c r="E9" s="415"/>
      <c r="F9" s="415"/>
    </row>
    <row r="10" spans="1:13" ht="14.5" thickBot="1" x14ac:dyDescent="0.35">
      <c r="A10" s="301" t="s">
        <v>146</v>
      </c>
      <c r="B10" s="302" t="s">
        <v>4</v>
      </c>
      <c r="C10" s="303" t="s">
        <v>147</v>
      </c>
      <c r="D10" s="303" t="s">
        <v>158</v>
      </c>
      <c r="E10" s="302" t="s">
        <v>6</v>
      </c>
      <c r="F10" s="441" t="s">
        <v>167</v>
      </c>
    </row>
    <row r="11" spans="1:13" ht="14.5" thickBot="1" x14ac:dyDescent="0.35">
      <c r="A11" s="304" t="s">
        <v>148</v>
      </c>
      <c r="B11" s="305"/>
      <c r="C11" s="306"/>
      <c r="D11" s="306"/>
      <c r="E11" s="306"/>
      <c r="F11" s="442"/>
    </row>
    <row r="12" spans="1:13" ht="14.5" thickBot="1" x14ac:dyDescent="0.35">
      <c r="A12" s="293"/>
      <c r="B12" s="294"/>
      <c r="C12" s="295"/>
      <c r="D12" s="295"/>
      <c r="E12" s="295"/>
      <c r="F12" s="443">
        <f>C12*E12</f>
        <v>0</v>
      </c>
    </row>
    <row r="13" spans="1:13" ht="14.5" thickBot="1" x14ac:dyDescent="0.35">
      <c r="A13" s="293"/>
      <c r="B13" s="296"/>
      <c r="C13" s="295"/>
      <c r="D13" s="295"/>
      <c r="E13" s="295"/>
      <c r="F13" s="443">
        <f>C13*E13</f>
        <v>0</v>
      </c>
    </row>
    <row r="14" spans="1:13" ht="14.5" thickBot="1" x14ac:dyDescent="0.35">
      <c r="A14" s="293"/>
      <c r="B14" s="296"/>
      <c r="C14" s="295"/>
      <c r="D14" s="295"/>
      <c r="E14" s="295"/>
      <c r="F14" s="443">
        <f t="shared" ref="F14:F18" si="0">C14*E14</f>
        <v>0</v>
      </c>
    </row>
    <row r="15" spans="1:13" ht="14.5" thickBot="1" x14ac:dyDescent="0.35">
      <c r="A15" s="293"/>
      <c r="B15" s="296"/>
      <c r="C15" s="295"/>
      <c r="D15" s="295"/>
      <c r="E15" s="295"/>
      <c r="F15" s="443">
        <f t="shared" si="0"/>
        <v>0</v>
      </c>
    </row>
    <row r="16" spans="1:13" ht="14.5" thickBot="1" x14ac:dyDescent="0.35">
      <c r="A16" s="293"/>
      <c r="B16" s="296"/>
      <c r="C16" s="295"/>
      <c r="D16" s="295"/>
      <c r="E16" s="295"/>
      <c r="F16" s="443">
        <f t="shared" si="0"/>
        <v>0</v>
      </c>
      <c r="G16" s="126" t="s">
        <v>131</v>
      </c>
    </row>
    <row r="17" spans="1:6" ht="14.5" thickBot="1" x14ac:dyDescent="0.35">
      <c r="A17" s="293"/>
      <c r="B17" s="296"/>
      <c r="C17" s="295"/>
      <c r="D17" s="295"/>
      <c r="E17" s="295"/>
      <c r="F17" s="443">
        <f t="shared" si="0"/>
        <v>0</v>
      </c>
    </row>
    <row r="18" spans="1:6" ht="14.5" thickBot="1" x14ac:dyDescent="0.35">
      <c r="A18" s="293"/>
      <c r="B18" s="296"/>
      <c r="C18" s="295"/>
      <c r="D18" s="295"/>
      <c r="E18" s="295"/>
      <c r="F18" s="443">
        <f t="shared" si="0"/>
        <v>0</v>
      </c>
    </row>
    <row r="19" spans="1:6" ht="14.5" thickBot="1" x14ac:dyDescent="0.35">
      <c r="A19" s="307" t="s">
        <v>149</v>
      </c>
      <c r="B19" s="305"/>
      <c r="C19" s="308"/>
      <c r="D19" s="308"/>
      <c r="E19" s="308"/>
      <c r="F19" s="444">
        <f>SUM(F12:F18)</f>
        <v>0</v>
      </c>
    </row>
    <row r="20" spans="1:6" ht="14.5" thickBot="1" x14ac:dyDescent="0.35">
      <c r="A20" s="304" t="s">
        <v>150</v>
      </c>
      <c r="B20" s="309"/>
      <c r="C20" s="310"/>
      <c r="D20" s="310"/>
      <c r="E20" s="310"/>
      <c r="F20" s="445"/>
    </row>
    <row r="21" spans="1:6" ht="14.5" thickBot="1" x14ac:dyDescent="0.35">
      <c r="A21" s="293"/>
      <c r="B21" s="294"/>
      <c r="C21" s="295"/>
      <c r="D21" s="295"/>
      <c r="E21" s="295"/>
      <c r="F21" s="443">
        <f>C21*E21</f>
        <v>0</v>
      </c>
    </row>
    <row r="22" spans="1:6" ht="14.5" thickBot="1" x14ac:dyDescent="0.35">
      <c r="A22" s="293"/>
      <c r="B22" s="296"/>
      <c r="C22" s="295"/>
      <c r="D22" s="295"/>
      <c r="E22" s="295"/>
      <c r="F22" s="443">
        <f t="shared" ref="F22:F27" si="1">C22*E22</f>
        <v>0</v>
      </c>
    </row>
    <row r="23" spans="1:6" ht="14.5" thickBot="1" x14ac:dyDescent="0.35">
      <c r="A23" s="293"/>
      <c r="B23" s="296"/>
      <c r="C23" s="295"/>
      <c r="D23" s="295"/>
      <c r="E23" s="297"/>
      <c r="F23" s="443">
        <f t="shared" si="1"/>
        <v>0</v>
      </c>
    </row>
    <row r="24" spans="1:6" ht="14.5" thickBot="1" x14ac:dyDescent="0.35">
      <c r="A24" s="293"/>
      <c r="B24" s="296"/>
      <c r="C24" s="295"/>
      <c r="D24" s="295"/>
      <c r="E24" s="297"/>
      <c r="F24" s="443">
        <f t="shared" si="1"/>
        <v>0</v>
      </c>
    </row>
    <row r="25" spans="1:6" ht="14.5" thickBot="1" x14ac:dyDescent="0.35">
      <c r="A25" s="293"/>
      <c r="B25" s="296"/>
      <c r="C25" s="295"/>
      <c r="D25" s="295"/>
      <c r="E25" s="297"/>
      <c r="F25" s="443">
        <f t="shared" si="1"/>
        <v>0</v>
      </c>
    </row>
    <row r="26" spans="1:6" ht="14.5" thickBot="1" x14ac:dyDescent="0.35">
      <c r="A26" s="293"/>
      <c r="B26" s="296"/>
      <c r="C26" s="295"/>
      <c r="D26" s="295"/>
      <c r="E26" s="297"/>
      <c r="F26" s="443">
        <f t="shared" si="1"/>
        <v>0</v>
      </c>
    </row>
    <row r="27" spans="1:6" ht="14.5" thickBot="1" x14ac:dyDescent="0.35">
      <c r="A27" s="293"/>
      <c r="B27" s="296"/>
      <c r="C27" s="295"/>
      <c r="D27" s="295"/>
      <c r="E27" s="297"/>
      <c r="F27" s="443">
        <f t="shared" si="1"/>
        <v>0</v>
      </c>
    </row>
    <row r="28" spans="1:6" ht="14.5" thickBot="1" x14ac:dyDescent="0.35">
      <c r="A28" s="307" t="s">
        <v>151</v>
      </c>
      <c r="B28" s="305"/>
      <c r="C28" s="308"/>
      <c r="D28" s="311"/>
      <c r="E28" s="308"/>
      <c r="F28" s="444">
        <f>SUM(F21:F27)</f>
        <v>0</v>
      </c>
    </row>
    <row r="29" spans="1:6" ht="14.5" thickBot="1" x14ac:dyDescent="0.35">
      <c r="A29" s="304" t="s">
        <v>152</v>
      </c>
      <c r="B29" s="309"/>
      <c r="C29" s="310"/>
      <c r="D29" s="310"/>
      <c r="E29" s="310"/>
      <c r="F29" s="445"/>
    </row>
    <row r="30" spans="1:6" ht="14.5" thickBot="1" x14ac:dyDescent="0.35">
      <c r="A30" s="293"/>
      <c r="B30" s="294"/>
      <c r="C30" s="295"/>
      <c r="D30" s="295"/>
      <c r="E30" s="295"/>
      <c r="F30" s="443">
        <f>C30*E30</f>
        <v>0</v>
      </c>
    </row>
    <row r="31" spans="1:6" ht="14.5" thickBot="1" x14ac:dyDescent="0.35">
      <c r="A31" s="293"/>
      <c r="B31" s="296"/>
      <c r="C31" s="295"/>
      <c r="D31" s="295"/>
      <c r="E31" s="295"/>
      <c r="F31" s="443">
        <f t="shared" ref="F31:F42" si="2">C31*E31</f>
        <v>0</v>
      </c>
    </row>
    <row r="32" spans="1:6" ht="14.5" thickBot="1" x14ac:dyDescent="0.35">
      <c r="A32" s="293"/>
      <c r="B32" s="296"/>
      <c r="C32" s="295"/>
      <c r="D32" s="295"/>
      <c r="E32" s="297"/>
      <c r="F32" s="443">
        <f t="shared" si="2"/>
        <v>0</v>
      </c>
    </row>
    <row r="33" spans="1:6" ht="14.5" thickBot="1" x14ac:dyDescent="0.35">
      <c r="A33" s="293"/>
      <c r="B33" s="296"/>
      <c r="C33" s="295"/>
      <c r="D33" s="295"/>
      <c r="E33" s="297"/>
      <c r="F33" s="443">
        <f t="shared" si="2"/>
        <v>0</v>
      </c>
    </row>
    <row r="34" spans="1:6" ht="14.5" thickBot="1" x14ac:dyDescent="0.35">
      <c r="A34" s="293"/>
      <c r="B34" s="296"/>
      <c r="C34" s="295"/>
      <c r="D34" s="295"/>
      <c r="E34" s="297"/>
      <c r="F34" s="443">
        <f t="shared" si="2"/>
        <v>0</v>
      </c>
    </row>
    <row r="35" spans="1:6" ht="14.5" thickBot="1" x14ac:dyDescent="0.35">
      <c r="A35" s="293"/>
      <c r="B35" s="296"/>
      <c r="C35" s="295"/>
      <c r="D35" s="295"/>
      <c r="E35" s="297"/>
      <c r="F35" s="443">
        <f t="shared" si="2"/>
        <v>0</v>
      </c>
    </row>
    <row r="36" spans="1:6" ht="14.5" thickBot="1" x14ac:dyDescent="0.35">
      <c r="A36" s="293"/>
      <c r="B36" s="296"/>
      <c r="C36" s="295"/>
      <c r="D36" s="295"/>
      <c r="E36" s="297"/>
      <c r="F36" s="443">
        <f t="shared" si="2"/>
        <v>0</v>
      </c>
    </row>
    <row r="37" spans="1:6" ht="14.5" thickBot="1" x14ac:dyDescent="0.35">
      <c r="A37" s="293"/>
      <c r="B37" s="296"/>
      <c r="C37" s="295"/>
      <c r="D37" s="295"/>
      <c r="E37" s="297"/>
      <c r="F37" s="443">
        <f t="shared" si="2"/>
        <v>0</v>
      </c>
    </row>
    <row r="38" spans="1:6" ht="14.5" thickBot="1" x14ac:dyDescent="0.35">
      <c r="A38" s="293"/>
      <c r="B38" s="296"/>
      <c r="C38" s="295"/>
      <c r="D38" s="295"/>
      <c r="E38" s="297"/>
      <c r="F38" s="443">
        <f t="shared" si="2"/>
        <v>0</v>
      </c>
    </row>
    <row r="39" spans="1:6" ht="14.5" thickBot="1" x14ac:dyDescent="0.35">
      <c r="A39" s="293"/>
      <c r="B39" s="296"/>
      <c r="C39" s="295"/>
      <c r="D39" s="295"/>
      <c r="E39" s="297"/>
      <c r="F39" s="443">
        <f>C39*E39</f>
        <v>0</v>
      </c>
    </row>
    <row r="40" spans="1:6" ht="14.5" thickBot="1" x14ac:dyDescent="0.35">
      <c r="A40" s="293"/>
      <c r="B40" s="296"/>
      <c r="C40" s="295"/>
      <c r="D40" s="295"/>
      <c r="E40" s="295"/>
      <c r="F40" s="443">
        <f t="shared" si="2"/>
        <v>0</v>
      </c>
    </row>
    <row r="41" spans="1:6" ht="14.5" thickBot="1" x14ac:dyDescent="0.35">
      <c r="A41" s="293"/>
      <c r="B41" s="296"/>
      <c r="C41" s="295"/>
      <c r="D41" s="295"/>
      <c r="E41" s="297"/>
      <c r="F41" s="443">
        <f t="shared" si="2"/>
        <v>0</v>
      </c>
    </row>
    <row r="42" spans="1:6" ht="14.5" thickBot="1" x14ac:dyDescent="0.35">
      <c r="A42" s="293"/>
      <c r="B42" s="296"/>
      <c r="C42" s="298"/>
      <c r="D42" s="295"/>
      <c r="E42" s="297"/>
      <c r="F42" s="443">
        <f t="shared" si="2"/>
        <v>0</v>
      </c>
    </row>
    <row r="43" spans="1:6" ht="14.5" thickBot="1" x14ac:dyDescent="0.35">
      <c r="A43" s="307" t="s">
        <v>153</v>
      </c>
      <c r="B43" s="312"/>
      <c r="C43" s="308"/>
      <c r="D43" s="308"/>
      <c r="E43" s="308"/>
      <c r="F43" s="444">
        <f>SUM(F30:F42)</f>
        <v>0</v>
      </c>
    </row>
    <row r="44" spans="1:6" ht="14.5" thickBot="1" x14ac:dyDescent="0.35">
      <c r="A44" s="313" t="s">
        <v>154</v>
      </c>
      <c r="B44" s="314"/>
      <c r="C44" s="315"/>
      <c r="D44" s="315"/>
      <c r="E44" s="315"/>
      <c r="F44" s="446">
        <f>SUM(F19,F28,F43)</f>
        <v>0</v>
      </c>
    </row>
    <row r="46" spans="1:6" ht="14.5" x14ac:dyDescent="0.35">
      <c r="A46" s="350" t="s">
        <v>160</v>
      </c>
    </row>
  </sheetData>
  <mergeCells count="8">
    <mergeCell ref="A1:F1"/>
    <mergeCell ref="A8:F8"/>
    <mergeCell ref="A9:F9"/>
    <mergeCell ref="A3:B3"/>
    <mergeCell ref="A4:B4"/>
    <mergeCell ref="A5:B5"/>
    <mergeCell ref="A6:B6"/>
    <mergeCell ref="A7:B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106"/>
  <sheetViews>
    <sheetView workbookViewId="0"/>
  </sheetViews>
  <sheetFormatPr defaultColWidth="8.54296875" defaultRowHeight="12.5" x14ac:dyDescent="0.25"/>
  <cols>
    <col min="1" max="1" width="7.54296875" style="3" customWidth="1"/>
    <col min="2" max="2" width="41.54296875" style="4" customWidth="1"/>
    <col min="3" max="3" width="11.54296875" style="3" customWidth="1"/>
    <col min="4" max="4" width="8.453125" style="3" customWidth="1"/>
    <col min="5" max="5" width="14.54296875" style="3" bestFit="1" customWidth="1"/>
    <col min="6" max="6" width="17.54296875" style="3" bestFit="1" customWidth="1"/>
    <col min="7" max="7" width="16" style="35" customWidth="1"/>
    <col min="8" max="8" width="16.54296875" style="2" customWidth="1"/>
    <col min="9" max="9" width="17.453125" style="2" customWidth="1"/>
    <col min="10" max="10" width="16" style="2" bestFit="1" customWidth="1"/>
    <col min="11" max="11" width="16.54296875" style="2" bestFit="1" customWidth="1"/>
    <col min="12" max="14" width="16" style="2" bestFit="1" customWidth="1"/>
    <col min="15" max="15" width="16" style="2" customWidth="1"/>
    <col min="16" max="16" width="16" style="2" bestFit="1" customWidth="1"/>
    <col min="17" max="17" width="16.54296875" style="2" bestFit="1" customWidth="1"/>
    <col min="18" max="18" width="16" style="2" bestFit="1" customWidth="1"/>
    <col min="19" max="19" width="14.453125" style="2" customWidth="1"/>
    <col min="20" max="20" width="11.453125" style="2" bestFit="1" customWidth="1"/>
    <col min="21" max="254" width="8.54296875" style="2"/>
    <col min="255" max="255" width="10" style="2" customWidth="1"/>
    <col min="256" max="256" width="32.453125" style="2" customWidth="1"/>
    <col min="257" max="257" width="7.54296875" style="2" customWidth="1"/>
    <col min="258" max="258" width="41.54296875" style="2" customWidth="1"/>
    <col min="259" max="259" width="13.54296875" style="2" customWidth="1"/>
    <col min="260" max="260" width="8.453125" style="2" customWidth="1"/>
    <col min="261" max="261" width="14.54296875" style="2" bestFit="1" customWidth="1"/>
    <col min="262" max="262" width="13.54296875" style="2" customWidth="1"/>
    <col min="263" max="263" width="13.453125" style="2" customWidth="1"/>
    <col min="264" max="264" width="13" style="2" customWidth="1"/>
    <col min="265" max="268" width="12.54296875" style="2" customWidth="1"/>
    <col min="269" max="270" width="11.54296875" style="2" customWidth="1"/>
    <col min="271" max="271" width="12" style="2" customWidth="1"/>
    <col min="272" max="272" width="11.54296875" style="2" customWidth="1"/>
    <col min="273" max="273" width="12" style="2" customWidth="1"/>
    <col min="274" max="274" width="11.54296875" style="2" customWidth="1"/>
    <col min="275" max="275" width="14.453125" style="2" customWidth="1"/>
    <col min="276" max="276" width="11.453125" style="2" bestFit="1" customWidth="1"/>
    <col min="277" max="510" width="8.54296875" style="2"/>
    <col min="511" max="511" width="10" style="2" customWidth="1"/>
    <col min="512" max="512" width="32.453125" style="2" customWidth="1"/>
    <col min="513" max="513" width="7.54296875" style="2" customWidth="1"/>
    <col min="514" max="514" width="41.54296875" style="2" customWidth="1"/>
    <col min="515" max="515" width="13.54296875" style="2" customWidth="1"/>
    <col min="516" max="516" width="8.453125" style="2" customWidth="1"/>
    <col min="517" max="517" width="14.54296875" style="2" bestFit="1" customWidth="1"/>
    <col min="518" max="518" width="13.54296875" style="2" customWidth="1"/>
    <col min="519" max="519" width="13.453125" style="2" customWidth="1"/>
    <col min="520" max="520" width="13" style="2" customWidth="1"/>
    <col min="521" max="524" width="12.54296875" style="2" customWidth="1"/>
    <col min="525" max="526" width="11.54296875" style="2" customWidth="1"/>
    <col min="527" max="527" width="12" style="2" customWidth="1"/>
    <col min="528" max="528" width="11.54296875" style="2" customWidth="1"/>
    <col min="529" max="529" width="12" style="2" customWidth="1"/>
    <col min="530" max="530" width="11.54296875" style="2" customWidth="1"/>
    <col min="531" max="531" width="14.453125" style="2" customWidth="1"/>
    <col min="532" max="532" width="11.453125" style="2" bestFit="1" customWidth="1"/>
    <col min="533" max="766" width="8.54296875" style="2"/>
    <col min="767" max="767" width="10" style="2" customWidth="1"/>
    <col min="768" max="768" width="32.453125" style="2" customWidth="1"/>
    <col min="769" max="769" width="7.54296875" style="2" customWidth="1"/>
    <col min="770" max="770" width="41.54296875" style="2" customWidth="1"/>
    <col min="771" max="771" width="13.54296875" style="2" customWidth="1"/>
    <col min="772" max="772" width="8.453125" style="2" customWidth="1"/>
    <col min="773" max="773" width="14.54296875" style="2" bestFit="1" customWidth="1"/>
    <col min="774" max="774" width="13.54296875" style="2" customWidth="1"/>
    <col min="775" max="775" width="13.453125" style="2" customWidth="1"/>
    <col min="776" max="776" width="13" style="2" customWidth="1"/>
    <col min="777" max="780" width="12.54296875" style="2" customWidth="1"/>
    <col min="781" max="782" width="11.54296875" style="2" customWidth="1"/>
    <col min="783" max="783" width="12" style="2" customWidth="1"/>
    <col min="784" max="784" width="11.54296875" style="2" customWidth="1"/>
    <col min="785" max="785" width="12" style="2" customWidth="1"/>
    <col min="786" max="786" width="11.54296875" style="2" customWidth="1"/>
    <col min="787" max="787" width="14.453125" style="2" customWidth="1"/>
    <col min="788" max="788" width="11.453125" style="2" bestFit="1" customWidth="1"/>
    <col min="789" max="1022" width="8.54296875" style="2"/>
    <col min="1023" max="1023" width="10" style="2" customWidth="1"/>
    <col min="1024" max="1024" width="32.453125" style="2" customWidth="1"/>
    <col min="1025" max="1025" width="7.54296875" style="2" customWidth="1"/>
    <col min="1026" max="1026" width="41.54296875" style="2" customWidth="1"/>
    <col min="1027" max="1027" width="13.54296875" style="2" customWidth="1"/>
    <col min="1028" max="1028" width="8.453125" style="2" customWidth="1"/>
    <col min="1029" max="1029" width="14.54296875" style="2" bestFit="1" customWidth="1"/>
    <col min="1030" max="1030" width="13.54296875" style="2" customWidth="1"/>
    <col min="1031" max="1031" width="13.453125" style="2" customWidth="1"/>
    <col min="1032" max="1032" width="13" style="2" customWidth="1"/>
    <col min="1033" max="1036" width="12.54296875" style="2" customWidth="1"/>
    <col min="1037" max="1038" width="11.54296875" style="2" customWidth="1"/>
    <col min="1039" max="1039" width="12" style="2" customWidth="1"/>
    <col min="1040" max="1040" width="11.54296875" style="2" customWidth="1"/>
    <col min="1041" max="1041" width="12" style="2" customWidth="1"/>
    <col min="1042" max="1042" width="11.54296875" style="2" customWidth="1"/>
    <col min="1043" max="1043" width="14.453125" style="2" customWidth="1"/>
    <col min="1044" max="1044" width="11.453125" style="2" bestFit="1" customWidth="1"/>
    <col min="1045" max="1278" width="8.54296875" style="2"/>
    <col min="1279" max="1279" width="10" style="2" customWidth="1"/>
    <col min="1280" max="1280" width="32.453125" style="2" customWidth="1"/>
    <col min="1281" max="1281" width="7.54296875" style="2" customWidth="1"/>
    <col min="1282" max="1282" width="41.54296875" style="2" customWidth="1"/>
    <col min="1283" max="1283" width="13.54296875" style="2" customWidth="1"/>
    <col min="1284" max="1284" width="8.453125" style="2" customWidth="1"/>
    <col min="1285" max="1285" width="14.54296875" style="2" bestFit="1" customWidth="1"/>
    <col min="1286" max="1286" width="13.54296875" style="2" customWidth="1"/>
    <col min="1287" max="1287" width="13.453125" style="2" customWidth="1"/>
    <col min="1288" max="1288" width="13" style="2" customWidth="1"/>
    <col min="1289" max="1292" width="12.54296875" style="2" customWidth="1"/>
    <col min="1293" max="1294" width="11.54296875" style="2" customWidth="1"/>
    <col min="1295" max="1295" width="12" style="2" customWidth="1"/>
    <col min="1296" max="1296" width="11.54296875" style="2" customWidth="1"/>
    <col min="1297" max="1297" width="12" style="2" customWidth="1"/>
    <col min="1298" max="1298" width="11.54296875" style="2" customWidth="1"/>
    <col min="1299" max="1299" width="14.453125" style="2" customWidth="1"/>
    <col min="1300" max="1300" width="11.453125" style="2" bestFit="1" customWidth="1"/>
    <col min="1301" max="1534" width="8.54296875" style="2"/>
    <col min="1535" max="1535" width="10" style="2" customWidth="1"/>
    <col min="1536" max="1536" width="32.453125" style="2" customWidth="1"/>
    <col min="1537" max="1537" width="7.54296875" style="2" customWidth="1"/>
    <col min="1538" max="1538" width="41.54296875" style="2" customWidth="1"/>
    <col min="1539" max="1539" width="13.54296875" style="2" customWidth="1"/>
    <col min="1540" max="1540" width="8.453125" style="2" customWidth="1"/>
    <col min="1541" max="1541" width="14.54296875" style="2" bestFit="1" customWidth="1"/>
    <col min="1542" max="1542" width="13.54296875" style="2" customWidth="1"/>
    <col min="1543" max="1543" width="13.453125" style="2" customWidth="1"/>
    <col min="1544" max="1544" width="13" style="2" customWidth="1"/>
    <col min="1545" max="1548" width="12.54296875" style="2" customWidth="1"/>
    <col min="1549" max="1550" width="11.54296875" style="2" customWidth="1"/>
    <col min="1551" max="1551" width="12" style="2" customWidth="1"/>
    <col min="1552" max="1552" width="11.54296875" style="2" customWidth="1"/>
    <col min="1553" max="1553" width="12" style="2" customWidth="1"/>
    <col min="1554" max="1554" width="11.54296875" style="2" customWidth="1"/>
    <col min="1555" max="1555" width="14.453125" style="2" customWidth="1"/>
    <col min="1556" max="1556" width="11.453125" style="2" bestFit="1" customWidth="1"/>
    <col min="1557" max="1790" width="8.54296875" style="2"/>
    <col min="1791" max="1791" width="10" style="2" customWidth="1"/>
    <col min="1792" max="1792" width="32.453125" style="2" customWidth="1"/>
    <col min="1793" max="1793" width="7.54296875" style="2" customWidth="1"/>
    <col min="1794" max="1794" width="41.54296875" style="2" customWidth="1"/>
    <col min="1795" max="1795" width="13.54296875" style="2" customWidth="1"/>
    <col min="1796" max="1796" width="8.453125" style="2" customWidth="1"/>
    <col min="1797" max="1797" width="14.54296875" style="2" bestFit="1" customWidth="1"/>
    <col min="1798" max="1798" width="13.54296875" style="2" customWidth="1"/>
    <col min="1799" max="1799" width="13.453125" style="2" customWidth="1"/>
    <col min="1800" max="1800" width="13" style="2" customWidth="1"/>
    <col min="1801" max="1804" width="12.54296875" style="2" customWidth="1"/>
    <col min="1805" max="1806" width="11.54296875" style="2" customWidth="1"/>
    <col min="1807" max="1807" width="12" style="2" customWidth="1"/>
    <col min="1808" max="1808" width="11.54296875" style="2" customWidth="1"/>
    <col min="1809" max="1809" width="12" style="2" customWidth="1"/>
    <col min="1810" max="1810" width="11.54296875" style="2" customWidth="1"/>
    <col min="1811" max="1811" width="14.453125" style="2" customWidth="1"/>
    <col min="1812" max="1812" width="11.453125" style="2" bestFit="1" customWidth="1"/>
    <col min="1813" max="2046" width="8.54296875" style="2"/>
    <col min="2047" max="2047" width="10" style="2" customWidth="1"/>
    <col min="2048" max="2048" width="32.453125" style="2" customWidth="1"/>
    <col min="2049" max="2049" width="7.54296875" style="2" customWidth="1"/>
    <col min="2050" max="2050" width="41.54296875" style="2" customWidth="1"/>
    <col min="2051" max="2051" width="13.54296875" style="2" customWidth="1"/>
    <col min="2052" max="2052" width="8.453125" style="2" customWidth="1"/>
    <col min="2053" max="2053" width="14.54296875" style="2" bestFit="1" customWidth="1"/>
    <col min="2054" max="2054" width="13.54296875" style="2" customWidth="1"/>
    <col min="2055" max="2055" width="13.453125" style="2" customWidth="1"/>
    <col min="2056" max="2056" width="13" style="2" customWidth="1"/>
    <col min="2057" max="2060" width="12.54296875" style="2" customWidth="1"/>
    <col min="2061" max="2062" width="11.54296875" style="2" customWidth="1"/>
    <col min="2063" max="2063" width="12" style="2" customWidth="1"/>
    <col min="2064" max="2064" width="11.54296875" style="2" customWidth="1"/>
    <col min="2065" max="2065" width="12" style="2" customWidth="1"/>
    <col min="2066" max="2066" width="11.54296875" style="2" customWidth="1"/>
    <col min="2067" max="2067" width="14.453125" style="2" customWidth="1"/>
    <col min="2068" max="2068" width="11.453125" style="2" bestFit="1" customWidth="1"/>
    <col min="2069" max="2302" width="8.54296875" style="2"/>
    <col min="2303" max="2303" width="10" style="2" customWidth="1"/>
    <col min="2304" max="2304" width="32.453125" style="2" customWidth="1"/>
    <col min="2305" max="2305" width="7.54296875" style="2" customWidth="1"/>
    <col min="2306" max="2306" width="41.54296875" style="2" customWidth="1"/>
    <col min="2307" max="2307" width="13.54296875" style="2" customWidth="1"/>
    <col min="2308" max="2308" width="8.453125" style="2" customWidth="1"/>
    <col min="2309" max="2309" width="14.54296875" style="2" bestFit="1" customWidth="1"/>
    <col min="2310" max="2310" width="13.54296875" style="2" customWidth="1"/>
    <col min="2311" max="2311" width="13.453125" style="2" customWidth="1"/>
    <col min="2312" max="2312" width="13" style="2" customWidth="1"/>
    <col min="2313" max="2316" width="12.54296875" style="2" customWidth="1"/>
    <col min="2317" max="2318" width="11.54296875" style="2" customWidth="1"/>
    <col min="2319" max="2319" width="12" style="2" customWidth="1"/>
    <col min="2320" max="2320" width="11.54296875" style="2" customWidth="1"/>
    <col min="2321" max="2321" width="12" style="2" customWidth="1"/>
    <col min="2322" max="2322" width="11.54296875" style="2" customWidth="1"/>
    <col min="2323" max="2323" width="14.453125" style="2" customWidth="1"/>
    <col min="2324" max="2324" width="11.453125" style="2" bestFit="1" customWidth="1"/>
    <col min="2325" max="2558" width="8.54296875" style="2"/>
    <col min="2559" max="2559" width="10" style="2" customWidth="1"/>
    <col min="2560" max="2560" width="32.453125" style="2" customWidth="1"/>
    <col min="2561" max="2561" width="7.54296875" style="2" customWidth="1"/>
    <col min="2562" max="2562" width="41.54296875" style="2" customWidth="1"/>
    <col min="2563" max="2563" width="13.54296875" style="2" customWidth="1"/>
    <col min="2564" max="2564" width="8.453125" style="2" customWidth="1"/>
    <col min="2565" max="2565" width="14.54296875" style="2" bestFit="1" customWidth="1"/>
    <col min="2566" max="2566" width="13.54296875" style="2" customWidth="1"/>
    <col min="2567" max="2567" width="13.453125" style="2" customWidth="1"/>
    <col min="2568" max="2568" width="13" style="2" customWidth="1"/>
    <col min="2569" max="2572" width="12.54296875" style="2" customWidth="1"/>
    <col min="2573" max="2574" width="11.54296875" style="2" customWidth="1"/>
    <col min="2575" max="2575" width="12" style="2" customWidth="1"/>
    <col min="2576" max="2576" width="11.54296875" style="2" customWidth="1"/>
    <col min="2577" max="2577" width="12" style="2" customWidth="1"/>
    <col min="2578" max="2578" width="11.54296875" style="2" customWidth="1"/>
    <col min="2579" max="2579" width="14.453125" style="2" customWidth="1"/>
    <col min="2580" max="2580" width="11.453125" style="2" bestFit="1" customWidth="1"/>
    <col min="2581" max="2814" width="8.54296875" style="2"/>
    <col min="2815" max="2815" width="10" style="2" customWidth="1"/>
    <col min="2816" max="2816" width="32.453125" style="2" customWidth="1"/>
    <col min="2817" max="2817" width="7.54296875" style="2" customWidth="1"/>
    <col min="2818" max="2818" width="41.54296875" style="2" customWidth="1"/>
    <col min="2819" max="2819" width="13.54296875" style="2" customWidth="1"/>
    <col min="2820" max="2820" width="8.453125" style="2" customWidth="1"/>
    <col min="2821" max="2821" width="14.54296875" style="2" bestFit="1" customWidth="1"/>
    <col min="2822" max="2822" width="13.54296875" style="2" customWidth="1"/>
    <col min="2823" max="2823" width="13.453125" style="2" customWidth="1"/>
    <col min="2824" max="2824" width="13" style="2" customWidth="1"/>
    <col min="2825" max="2828" width="12.54296875" style="2" customWidth="1"/>
    <col min="2829" max="2830" width="11.54296875" style="2" customWidth="1"/>
    <col min="2831" max="2831" width="12" style="2" customWidth="1"/>
    <col min="2832" max="2832" width="11.54296875" style="2" customWidth="1"/>
    <col min="2833" max="2833" width="12" style="2" customWidth="1"/>
    <col min="2834" max="2834" width="11.54296875" style="2" customWidth="1"/>
    <col min="2835" max="2835" width="14.453125" style="2" customWidth="1"/>
    <col min="2836" max="2836" width="11.453125" style="2" bestFit="1" customWidth="1"/>
    <col min="2837" max="3070" width="8.54296875" style="2"/>
    <col min="3071" max="3071" width="10" style="2" customWidth="1"/>
    <col min="3072" max="3072" width="32.453125" style="2" customWidth="1"/>
    <col min="3073" max="3073" width="7.54296875" style="2" customWidth="1"/>
    <col min="3074" max="3074" width="41.54296875" style="2" customWidth="1"/>
    <col min="3075" max="3075" width="13.54296875" style="2" customWidth="1"/>
    <col min="3076" max="3076" width="8.453125" style="2" customWidth="1"/>
    <col min="3077" max="3077" width="14.54296875" style="2" bestFit="1" customWidth="1"/>
    <col min="3078" max="3078" width="13.54296875" style="2" customWidth="1"/>
    <col min="3079" max="3079" width="13.453125" style="2" customWidth="1"/>
    <col min="3080" max="3080" width="13" style="2" customWidth="1"/>
    <col min="3081" max="3084" width="12.54296875" style="2" customWidth="1"/>
    <col min="3085" max="3086" width="11.54296875" style="2" customWidth="1"/>
    <col min="3087" max="3087" width="12" style="2" customWidth="1"/>
    <col min="3088" max="3088" width="11.54296875" style="2" customWidth="1"/>
    <col min="3089" max="3089" width="12" style="2" customWidth="1"/>
    <col min="3090" max="3090" width="11.54296875" style="2" customWidth="1"/>
    <col min="3091" max="3091" width="14.453125" style="2" customWidth="1"/>
    <col min="3092" max="3092" width="11.453125" style="2" bestFit="1" customWidth="1"/>
    <col min="3093" max="3326" width="8.54296875" style="2"/>
    <col min="3327" max="3327" width="10" style="2" customWidth="1"/>
    <col min="3328" max="3328" width="32.453125" style="2" customWidth="1"/>
    <col min="3329" max="3329" width="7.54296875" style="2" customWidth="1"/>
    <col min="3330" max="3330" width="41.54296875" style="2" customWidth="1"/>
    <col min="3331" max="3331" width="13.54296875" style="2" customWidth="1"/>
    <col min="3332" max="3332" width="8.453125" style="2" customWidth="1"/>
    <col min="3333" max="3333" width="14.54296875" style="2" bestFit="1" customWidth="1"/>
    <col min="3334" max="3334" width="13.54296875" style="2" customWidth="1"/>
    <col min="3335" max="3335" width="13.453125" style="2" customWidth="1"/>
    <col min="3336" max="3336" width="13" style="2" customWidth="1"/>
    <col min="3337" max="3340" width="12.54296875" style="2" customWidth="1"/>
    <col min="3341" max="3342" width="11.54296875" style="2" customWidth="1"/>
    <col min="3343" max="3343" width="12" style="2" customWidth="1"/>
    <col min="3344" max="3344" width="11.54296875" style="2" customWidth="1"/>
    <col min="3345" max="3345" width="12" style="2" customWidth="1"/>
    <col min="3346" max="3346" width="11.54296875" style="2" customWidth="1"/>
    <col min="3347" max="3347" width="14.453125" style="2" customWidth="1"/>
    <col min="3348" max="3348" width="11.453125" style="2" bestFit="1" customWidth="1"/>
    <col min="3349" max="3582" width="8.54296875" style="2"/>
    <col min="3583" max="3583" width="10" style="2" customWidth="1"/>
    <col min="3584" max="3584" width="32.453125" style="2" customWidth="1"/>
    <col min="3585" max="3585" width="7.54296875" style="2" customWidth="1"/>
    <col min="3586" max="3586" width="41.54296875" style="2" customWidth="1"/>
    <col min="3587" max="3587" width="13.54296875" style="2" customWidth="1"/>
    <col min="3588" max="3588" width="8.453125" style="2" customWidth="1"/>
    <col min="3589" max="3589" width="14.54296875" style="2" bestFit="1" customWidth="1"/>
    <col min="3590" max="3590" width="13.54296875" style="2" customWidth="1"/>
    <col min="3591" max="3591" width="13.453125" style="2" customWidth="1"/>
    <col min="3592" max="3592" width="13" style="2" customWidth="1"/>
    <col min="3593" max="3596" width="12.54296875" style="2" customWidth="1"/>
    <col min="3597" max="3598" width="11.54296875" style="2" customWidth="1"/>
    <col min="3599" max="3599" width="12" style="2" customWidth="1"/>
    <col min="3600" max="3600" width="11.54296875" style="2" customWidth="1"/>
    <col min="3601" max="3601" width="12" style="2" customWidth="1"/>
    <col min="3602" max="3602" width="11.54296875" style="2" customWidth="1"/>
    <col min="3603" max="3603" width="14.453125" style="2" customWidth="1"/>
    <col min="3604" max="3604" width="11.453125" style="2" bestFit="1" customWidth="1"/>
    <col min="3605" max="3838" width="8.54296875" style="2"/>
    <col min="3839" max="3839" width="10" style="2" customWidth="1"/>
    <col min="3840" max="3840" width="32.453125" style="2" customWidth="1"/>
    <col min="3841" max="3841" width="7.54296875" style="2" customWidth="1"/>
    <col min="3842" max="3842" width="41.54296875" style="2" customWidth="1"/>
    <col min="3843" max="3843" width="13.54296875" style="2" customWidth="1"/>
    <col min="3844" max="3844" width="8.453125" style="2" customWidth="1"/>
    <col min="3845" max="3845" width="14.54296875" style="2" bestFit="1" customWidth="1"/>
    <col min="3846" max="3846" width="13.54296875" style="2" customWidth="1"/>
    <col min="3847" max="3847" width="13.453125" style="2" customWidth="1"/>
    <col min="3848" max="3848" width="13" style="2" customWidth="1"/>
    <col min="3849" max="3852" width="12.54296875" style="2" customWidth="1"/>
    <col min="3853" max="3854" width="11.54296875" style="2" customWidth="1"/>
    <col min="3855" max="3855" width="12" style="2" customWidth="1"/>
    <col min="3856" max="3856" width="11.54296875" style="2" customWidth="1"/>
    <col min="3857" max="3857" width="12" style="2" customWidth="1"/>
    <col min="3858" max="3858" width="11.54296875" style="2" customWidth="1"/>
    <col min="3859" max="3859" width="14.453125" style="2" customWidth="1"/>
    <col min="3860" max="3860" width="11.453125" style="2" bestFit="1" customWidth="1"/>
    <col min="3861" max="4094" width="8.54296875" style="2"/>
    <col min="4095" max="4095" width="10" style="2" customWidth="1"/>
    <col min="4096" max="4096" width="32.453125" style="2" customWidth="1"/>
    <col min="4097" max="4097" width="7.54296875" style="2" customWidth="1"/>
    <col min="4098" max="4098" width="41.54296875" style="2" customWidth="1"/>
    <col min="4099" max="4099" width="13.54296875" style="2" customWidth="1"/>
    <col min="4100" max="4100" width="8.453125" style="2" customWidth="1"/>
    <col min="4101" max="4101" width="14.54296875" style="2" bestFit="1" customWidth="1"/>
    <col min="4102" max="4102" width="13.54296875" style="2" customWidth="1"/>
    <col min="4103" max="4103" width="13.453125" style="2" customWidth="1"/>
    <col min="4104" max="4104" width="13" style="2" customWidth="1"/>
    <col min="4105" max="4108" width="12.54296875" style="2" customWidth="1"/>
    <col min="4109" max="4110" width="11.54296875" style="2" customWidth="1"/>
    <col min="4111" max="4111" width="12" style="2" customWidth="1"/>
    <col min="4112" max="4112" width="11.54296875" style="2" customWidth="1"/>
    <col min="4113" max="4113" width="12" style="2" customWidth="1"/>
    <col min="4114" max="4114" width="11.54296875" style="2" customWidth="1"/>
    <col min="4115" max="4115" width="14.453125" style="2" customWidth="1"/>
    <col min="4116" max="4116" width="11.453125" style="2" bestFit="1" customWidth="1"/>
    <col min="4117" max="4350" width="8.54296875" style="2"/>
    <col min="4351" max="4351" width="10" style="2" customWidth="1"/>
    <col min="4352" max="4352" width="32.453125" style="2" customWidth="1"/>
    <col min="4353" max="4353" width="7.54296875" style="2" customWidth="1"/>
    <col min="4354" max="4354" width="41.54296875" style="2" customWidth="1"/>
    <col min="4355" max="4355" width="13.54296875" style="2" customWidth="1"/>
    <col min="4356" max="4356" width="8.453125" style="2" customWidth="1"/>
    <col min="4357" max="4357" width="14.54296875" style="2" bestFit="1" customWidth="1"/>
    <col min="4358" max="4358" width="13.54296875" style="2" customWidth="1"/>
    <col min="4359" max="4359" width="13.453125" style="2" customWidth="1"/>
    <col min="4360" max="4360" width="13" style="2" customWidth="1"/>
    <col min="4361" max="4364" width="12.54296875" style="2" customWidth="1"/>
    <col min="4365" max="4366" width="11.54296875" style="2" customWidth="1"/>
    <col min="4367" max="4367" width="12" style="2" customWidth="1"/>
    <col min="4368" max="4368" width="11.54296875" style="2" customWidth="1"/>
    <col min="4369" max="4369" width="12" style="2" customWidth="1"/>
    <col min="4370" max="4370" width="11.54296875" style="2" customWidth="1"/>
    <col min="4371" max="4371" width="14.453125" style="2" customWidth="1"/>
    <col min="4372" max="4372" width="11.453125" style="2" bestFit="1" customWidth="1"/>
    <col min="4373" max="4606" width="8.54296875" style="2"/>
    <col min="4607" max="4607" width="10" style="2" customWidth="1"/>
    <col min="4608" max="4608" width="32.453125" style="2" customWidth="1"/>
    <col min="4609" max="4609" width="7.54296875" style="2" customWidth="1"/>
    <col min="4610" max="4610" width="41.54296875" style="2" customWidth="1"/>
    <col min="4611" max="4611" width="13.54296875" style="2" customWidth="1"/>
    <col min="4612" max="4612" width="8.453125" style="2" customWidth="1"/>
    <col min="4613" max="4613" width="14.54296875" style="2" bestFit="1" customWidth="1"/>
    <col min="4614" max="4614" width="13.54296875" style="2" customWidth="1"/>
    <col min="4615" max="4615" width="13.453125" style="2" customWidth="1"/>
    <col min="4616" max="4616" width="13" style="2" customWidth="1"/>
    <col min="4617" max="4620" width="12.54296875" style="2" customWidth="1"/>
    <col min="4621" max="4622" width="11.54296875" style="2" customWidth="1"/>
    <col min="4623" max="4623" width="12" style="2" customWidth="1"/>
    <col min="4624" max="4624" width="11.54296875" style="2" customWidth="1"/>
    <col min="4625" max="4625" width="12" style="2" customWidth="1"/>
    <col min="4626" max="4626" width="11.54296875" style="2" customWidth="1"/>
    <col min="4627" max="4627" width="14.453125" style="2" customWidth="1"/>
    <col min="4628" max="4628" width="11.453125" style="2" bestFit="1" customWidth="1"/>
    <col min="4629" max="4862" width="8.54296875" style="2"/>
    <col min="4863" max="4863" width="10" style="2" customWidth="1"/>
    <col min="4864" max="4864" width="32.453125" style="2" customWidth="1"/>
    <col min="4865" max="4865" width="7.54296875" style="2" customWidth="1"/>
    <col min="4866" max="4866" width="41.54296875" style="2" customWidth="1"/>
    <col min="4867" max="4867" width="13.54296875" style="2" customWidth="1"/>
    <col min="4868" max="4868" width="8.453125" style="2" customWidth="1"/>
    <col min="4869" max="4869" width="14.54296875" style="2" bestFit="1" customWidth="1"/>
    <col min="4870" max="4870" width="13.54296875" style="2" customWidth="1"/>
    <col min="4871" max="4871" width="13.453125" style="2" customWidth="1"/>
    <col min="4872" max="4872" width="13" style="2" customWidth="1"/>
    <col min="4873" max="4876" width="12.54296875" style="2" customWidth="1"/>
    <col min="4877" max="4878" width="11.54296875" style="2" customWidth="1"/>
    <col min="4879" max="4879" width="12" style="2" customWidth="1"/>
    <col min="4880" max="4880" width="11.54296875" style="2" customWidth="1"/>
    <col min="4881" max="4881" width="12" style="2" customWidth="1"/>
    <col min="4882" max="4882" width="11.54296875" style="2" customWidth="1"/>
    <col min="4883" max="4883" width="14.453125" style="2" customWidth="1"/>
    <col min="4884" max="4884" width="11.453125" style="2" bestFit="1" customWidth="1"/>
    <col min="4885" max="5118" width="8.54296875" style="2"/>
    <col min="5119" max="5119" width="10" style="2" customWidth="1"/>
    <col min="5120" max="5120" width="32.453125" style="2" customWidth="1"/>
    <col min="5121" max="5121" width="7.54296875" style="2" customWidth="1"/>
    <col min="5122" max="5122" width="41.54296875" style="2" customWidth="1"/>
    <col min="5123" max="5123" width="13.54296875" style="2" customWidth="1"/>
    <col min="5124" max="5124" width="8.453125" style="2" customWidth="1"/>
    <col min="5125" max="5125" width="14.54296875" style="2" bestFit="1" customWidth="1"/>
    <col min="5126" max="5126" width="13.54296875" style="2" customWidth="1"/>
    <col min="5127" max="5127" width="13.453125" style="2" customWidth="1"/>
    <col min="5128" max="5128" width="13" style="2" customWidth="1"/>
    <col min="5129" max="5132" width="12.54296875" style="2" customWidth="1"/>
    <col min="5133" max="5134" width="11.54296875" style="2" customWidth="1"/>
    <col min="5135" max="5135" width="12" style="2" customWidth="1"/>
    <col min="5136" max="5136" width="11.54296875" style="2" customWidth="1"/>
    <col min="5137" max="5137" width="12" style="2" customWidth="1"/>
    <col min="5138" max="5138" width="11.54296875" style="2" customWidth="1"/>
    <col min="5139" max="5139" width="14.453125" style="2" customWidth="1"/>
    <col min="5140" max="5140" width="11.453125" style="2" bestFit="1" customWidth="1"/>
    <col min="5141" max="5374" width="8.54296875" style="2"/>
    <col min="5375" max="5375" width="10" style="2" customWidth="1"/>
    <col min="5376" max="5376" width="32.453125" style="2" customWidth="1"/>
    <col min="5377" max="5377" width="7.54296875" style="2" customWidth="1"/>
    <col min="5378" max="5378" width="41.54296875" style="2" customWidth="1"/>
    <col min="5379" max="5379" width="13.54296875" style="2" customWidth="1"/>
    <col min="5380" max="5380" width="8.453125" style="2" customWidth="1"/>
    <col min="5381" max="5381" width="14.54296875" style="2" bestFit="1" customWidth="1"/>
    <col min="5382" max="5382" width="13.54296875" style="2" customWidth="1"/>
    <col min="5383" max="5383" width="13.453125" style="2" customWidth="1"/>
    <col min="5384" max="5384" width="13" style="2" customWidth="1"/>
    <col min="5385" max="5388" width="12.54296875" style="2" customWidth="1"/>
    <col min="5389" max="5390" width="11.54296875" style="2" customWidth="1"/>
    <col min="5391" max="5391" width="12" style="2" customWidth="1"/>
    <col min="5392" max="5392" width="11.54296875" style="2" customWidth="1"/>
    <col min="5393" max="5393" width="12" style="2" customWidth="1"/>
    <col min="5394" max="5394" width="11.54296875" style="2" customWidth="1"/>
    <col min="5395" max="5395" width="14.453125" style="2" customWidth="1"/>
    <col min="5396" max="5396" width="11.453125" style="2" bestFit="1" customWidth="1"/>
    <col min="5397" max="5630" width="8.54296875" style="2"/>
    <col min="5631" max="5631" width="10" style="2" customWidth="1"/>
    <col min="5632" max="5632" width="32.453125" style="2" customWidth="1"/>
    <col min="5633" max="5633" width="7.54296875" style="2" customWidth="1"/>
    <col min="5634" max="5634" width="41.54296875" style="2" customWidth="1"/>
    <col min="5635" max="5635" width="13.54296875" style="2" customWidth="1"/>
    <col min="5636" max="5636" width="8.453125" style="2" customWidth="1"/>
    <col min="5637" max="5637" width="14.54296875" style="2" bestFit="1" customWidth="1"/>
    <col min="5638" max="5638" width="13.54296875" style="2" customWidth="1"/>
    <col min="5639" max="5639" width="13.453125" style="2" customWidth="1"/>
    <col min="5640" max="5640" width="13" style="2" customWidth="1"/>
    <col min="5641" max="5644" width="12.54296875" style="2" customWidth="1"/>
    <col min="5645" max="5646" width="11.54296875" style="2" customWidth="1"/>
    <col min="5647" max="5647" width="12" style="2" customWidth="1"/>
    <col min="5648" max="5648" width="11.54296875" style="2" customWidth="1"/>
    <col min="5649" max="5649" width="12" style="2" customWidth="1"/>
    <col min="5650" max="5650" width="11.54296875" style="2" customWidth="1"/>
    <col min="5651" max="5651" width="14.453125" style="2" customWidth="1"/>
    <col min="5652" max="5652" width="11.453125" style="2" bestFit="1" customWidth="1"/>
    <col min="5653" max="5886" width="8.54296875" style="2"/>
    <col min="5887" max="5887" width="10" style="2" customWidth="1"/>
    <col min="5888" max="5888" width="32.453125" style="2" customWidth="1"/>
    <col min="5889" max="5889" width="7.54296875" style="2" customWidth="1"/>
    <col min="5890" max="5890" width="41.54296875" style="2" customWidth="1"/>
    <col min="5891" max="5891" width="13.54296875" style="2" customWidth="1"/>
    <col min="5892" max="5892" width="8.453125" style="2" customWidth="1"/>
    <col min="5893" max="5893" width="14.54296875" style="2" bestFit="1" customWidth="1"/>
    <col min="5894" max="5894" width="13.54296875" style="2" customWidth="1"/>
    <col min="5895" max="5895" width="13.453125" style="2" customWidth="1"/>
    <col min="5896" max="5896" width="13" style="2" customWidth="1"/>
    <col min="5897" max="5900" width="12.54296875" style="2" customWidth="1"/>
    <col min="5901" max="5902" width="11.54296875" style="2" customWidth="1"/>
    <col min="5903" max="5903" width="12" style="2" customWidth="1"/>
    <col min="5904" max="5904" width="11.54296875" style="2" customWidth="1"/>
    <col min="5905" max="5905" width="12" style="2" customWidth="1"/>
    <col min="5906" max="5906" width="11.54296875" style="2" customWidth="1"/>
    <col min="5907" max="5907" width="14.453125" style="2" customWidth="1"/>
    <col min="5908" max="5908" width="11.453125" style="2" bestFit="1" customWidth="1"/>
    <col min="5909" max="6142" width="8.54296875" style="2"/>
    <col min="6143" max="6143" width="10" style="2" customWidth="1"/>
    <col min="6144" max="6144" width="32.453125" style="2" customWidth="1"/>
    <col min="6145" max="6145" width="7.54296875" style="2" customWidth="1"/>
    <col min="6146" max="6146" width="41.54296875" style="2" customWidth="1"/>
    <col min="6147" max="6147" width="13.54296875" style="2" customWidth="1"/>
    <col min="6148" max="6148" width="8.453125" style="2" customWidth="1"/>
    <col min="6149" max="6149" width="14.54296875" style="2" bestFit="1" customWidth="1"/>
    <col min="6150" max="6150" width="13.54296875" style="2" customWidth="1"/>
    <col min="6151" max="6151" width="13.453125" style="2" customWidth="1"/>
    <col min="6152" max="6152" width="13" style="2" customWidth="1"/>
    <col min="6153" max="6156" width="12.54296875" style="2" customWidth="1"/>
    <col min="6157" max="6158" width="11.54296875" style="2" customWidth="1"/>
    <col min="6159" max="6159" width="12" style="2" customWidth="1"/>
    <col min="6160" max="6160" width="11.54296875" style="2" customWidth="1"/>
    <col min="6161" max="6161" width="12" style="2" customWidth="1"/>
    <col min="6162" max="6162" width="11.54296875" style="2" customWidth="1"/>
    <col min="6163" max="6163" width="14.453125" style="2" customWidth="1"/>
    <col min="6164" max="6164" width="11.453125" style="2" bestFit="1" customWidth="1"/>
    <col min="6165" max="6398" width="8.54296875" style="2"/>
    <col min="6399" max="6399" width="10" style="2" customWidth="1"/>
    <col min="6400" max="6400" width="32.453125" style="2" customWidth="1"/>
    <col min="6401" max="6401" width="7.54296875" style="2" customWidth="1"/>
    <col min="6402" max="6402" width="41.54296875" style="2" customWidth="1"/>
    <col min="6403" max="6403" width="13.54296875" style="2" customWidth="1"/>
    <col min="6404" max="6404" width="8.453125" style="2" customWidth="1"/>
    <col min="6405" max="6405" width="14.54296875" style="2" bestFit="1" customWidth="1"/>
    <col min="6406" max="6406" width="13.54296875" style="2" customWidth="1"/>
    <col min="6407" max="6407" width="13.453125" style="2" customWidth="1"/>
    <col min="6408" max="6408" width="13" style="2" customWidth="1"/>
    <col min="6409" max="6412" width="12.54296875" style="2" customWidth="1"/>
    <col min="6413" max="6414" width="11.54296875" style="2" customWidth="1"/>
    <col min="6415" max="6415" width="12" style="2" customWidth="1"/>
    <col min="6416" max="6416" width="11.54296875" style="2" customWidth="1"/>
    <col min="6417" max="6417" width="12" style="2" customWidth="1"/>
    <col min="6418" max="6418" width="11.54296875" style="2" customWidth="1"/>
    <col min="6419" max="6419" width="14.453125" style="2" customWidth="1"/>
    <col min="6420" max="6420" width="11.453125" style="2" bestFit="1" customWidth="1"/>
    <col min="6421" max="6654" width="8.54296875" style="2"/>
    <col min="6655" max="6655" width="10" style="2" customWidth="1"/>
    <col min="6656" max="6656" width="32.453125" style="2" customWidth="1"/>
    <col min="6657" max="6657" width="7.54296875" style="2" customWidth="1"/>
    <col min="6658" max="6658" width="41.54296875" style="2" customWidth="1"/>
    <col min="6659" max="6659" width="13.54296875" style="2" customWidth="1"/>
    <col min="6660" max="6660" width="8.453125" style="2" customWidth="1"/>
    <col min="6661" max="6661" width="14.54296875" style="2" bestFit="1" customWidth="1"/>
    <col min="6662" max="6662" width="13.54296875" style="2" customWidth="1"/>
    <col min="6663" max="6663" width="13.453125" style="2" customWidth="1"/>
    <col min="6664" max="6664" width="13" style="2" customWidth="1"/>
    <col min="6665" max="6668" width="12.54296875" style="2" customWidth="1"/>
    <col min="6669" max="6670" width="11.54296875" style="2" customWidth="1"/>
    <col min="6671" max="6671" width="12" style="2" customWidth="1"/>
    <col min="6672" max="6672" width="11.54296875" style="2" customWidth="1"/>
    <col min="6673" max="6673" width="12" style="2" customWidth="1"/>
    <col min="6674" max="6674" width="11.54296875" style="2" customWidth="1"/>
    <col min="6675" max="6675" width="14.453125" style="2" customWidth="1"/>
    <col min="6676" max="6676" width="11.453125" style="2" bestFit="1" customWidth="1"/>
    <col min="6677" max="6910" width="8.54296875" style="2"/>
    <col min="6911" max="6911" width="10" style="2" customWidth="1"/>
    <col min="6912" max="6912" width="32.453125" style="2" customWidth="1"/>
    <col min="6913" max="6913" width="7.54296875" style="2" customWidth="1"/>
    <col min="6914" max="6914" width="41.54296875" style="2" customWidth="1"/>
    <col min="6915" max="6915" width="13.54296875" style="2" customWidth="1"/>
    <col min="6916" max="6916" width="8.453125" style="2" customWidth="1"/>
    <col min="6917" max="6917" width="14.54296875" style="2" bestFit="1" customWidth="1"/>
    <col min="6918" max="6918" width="13.54296875" style="2" customWidth="1"/>
    <col min="6919" max="6919" width="13.453125" style="2" customWidth="1"/>
    <col min="6920" max="6920" width="13" style="2" customWidth="1"/>
    <col min="6921" max="6924" width="12.54296875" style="2" customWidth="1"/>
    <col min="6925" max="6926" width="11.54296875" style="2" customWidth="1"/>
    <col min="6927" max="6927" width="12" style="2" customWidth="1"/>
    <col min="6928" max="6928" width="11.54296875" style="2" customWidth="1"/>
    <col min="6929" max="6929" width="12" style="2" customWidth="1"/>
    <col min="6930" max="6930" width="11.54296875" style="2" customWidth="1"/>
    <col min="6931" max="6931" width="14.453125" style="2" customWidth="1"/>
    <col min="6932" max="6932" width="11.453125" style="2" bestFit="1" customWidth="1"/>
    <col min="6933" max="7166" width="8.54296875" style="2"/>
    <col min="7167" max="7167" width="10" style="2" customWidth="1"/>
    <col min="7168" max="7168" width="32.453125" style="2" customWidth="1"/>
    <col min="7169" max="7169" width="7.54296875" style="2" customWidth="1"/>
    <col min="7170" max="7170" width="41.54296875" style="2" customWidth="1"/>
    <col min="7171" max="7171" width="13.54296875" style="2" customWidth="1"/>
    <col min="7172" max="7172" width="8.453125" style="2" customWidth="1"/>
    <col min="7173" max="7173" width="14.54296875" style="2" bestFit="1" customWidth="1"/>
    <col min="7174" max="7174" width="13.54296875" style="2" customWidth="1"/>
    <col min="7175" max="7175" width="13.453125" style="2" customWidth="1"/>
    <col min="7176" max="7176" width="13" style="2" customWidth="1"/>
    <col min="7177" max="7180" width="12.54296875" style="2" customWidth="1"/>
    <col min="7181" max="7182" width="11.54296875" style="2" customWidth="1"/>
    <col min="7183" max="7183" width="12" style="2" customWidth="1"/>
    <col min="7184" max="7184" width="11.54296875" style="2" customWidth="1"/>
    <col min="7185" max="7185" width="12" style="2" customWidth="1"/>
    <col min="7186" max="7186" width="11.54296875" style="2" customWidth="1"/>
    <col min="7187" max="7187" width="14.453125" style="2" customWidth="1"/>
    <col min="7188" max="7188" width="11.453125" style="2" bestFit="1" customWidth="1"/>
    <col min="7189" max="7422" width="8.54296875" style="2"/>
    <col min="7423" max="7423" width="10" style="2" customWidth="1"/>
    <col min="7424" max="7424" width="32.453125" style="2" customWidth="1"/>
    <col min="7425" max="7425" width="7.54296875" style="2" customWidth="1"/>
    <col min="7426" max="7426" width="41.54296875" style="2" customWidth="1"/>
    <col min="7427" max="7427" width="13.54296875" style="2" customWidth="1"/>
    <col min="7428" max="7428" width="8.453125" style="2" customWidth="1"/>
    <col min="7429" max="7429" width="14.54296875" style="2" bestFit="1" customWidth="1"/>
    <col min="7430" max="7430" width="13.54296875" style="2" customWidth="1"/>
    <col min="7431" max="7431" width="13.453125" style="2" customWidth="1"/>
    <col min="7432" max="7432" width="13" style="2" customWidth="1"/>
    <col min="7433" max="7436" width="12.54296875" style="2" customWidth="1"/>
    <col min="7437" max="7438" width="11.54296875" style="2" customWidth="1"/>
    <col min="7439" max="7439" width="12" style="2" customWidth="1"/>
    <col min="7440" max="7440" width="11.54296875" style="2" customWidth="1"/>
    <col min="7441" max="7441" width="12" style="2" customWidth="1"/>
    <col min="7442" max="7442" width="11.54296875" style="2" customWidth="1"/>
    <col min="7443" max="7443" width="14.453125" style="2" customWidth="1"/>
    <col min="7444" max="7444" width="11.453125" style="2" bestFit="1" customWidth="1"/>
    <col min="7445" max="7678" width="8.54296875" style="2"/>
    <col min="7679" max="7679" width="10" style="2" customWidth="1"/>
    <col min="7680" max="7680" width="32.453125" style="2" customWidth="1"/>
    <col min="7681" max="7681" width="7.54296875" style="2" customWidth="1"/>
    <col min="7682" max="7682" width="41.54296875" style="2" customWidth="1"/>
    <col min="7683" max="7683" width="13.54296875" style="2" customWidth="1"/>
    <col min="7684" max="7684" width="8.453125" style="2" customWidth="1"/>
    <col min="7685" max="7685" width="14.54296875" style="2" bestFit="1" customWidth="1"/>
    <col min="7686" max="7686" width="13.54296875" style="2" customWidth="1"/>
    <col min="7687" max="7687" width="13.453125" style="2" customWidth="1"/>
    <col min="7688" max="7688" width="13" style="2" customWidth="1"/>
    <col min="7689" max="7692" width="12.54296875" style="2" customWidth="1"/>
    <col min="7693" max="7694" width="11.54296875" style="2" customWidth="1"/>
    <col min="7695" max="7695" width="12" style="2" customWidth="1"/>
    <col min="7696" max="7696" width="11.54296875" style="2" customWidth="1"/>
    <col min="7697" max="7697" width="12" style="2" customWidth="1"/>
    <col min="7698" max="7698" width="11.54296875" style="2" customWidth="1"/>
    <col min="7699" max="7699" width="14.453125" style="2" customWidth="1"/>
    <col min="7700" max="7700" width="11.453125" style="2" bestFit="1" customWidth="1"/>
    <col min="7701" max="7934" width="8.54296875" style="2"/>
    <col min="7935" max="7935" width="10" style="2" customWidth="1"/>
    <col min="7936" max="7936" width="32.453125" style="2" customWidth="1"/>
    <col min="7937" max="7937" width="7.54296875" style="2" customWidth="1"/>
    <col min="7938" max="7938" width="41.54296875" style="2" customWidth="1"/>
    <col min="7939" max="7939" width="13.54296875" style="2" customWidth="1"/>
    <col min="7940" max="7940" width="8.453125" style="2" customWidth="1"/>
    <col min="7941" max="7941" width="14.54296875" style="2" bestFit="1" customWidth="1"/>
    <col min="7942" max="7942" width="13.54296875" style="2" customWidth="1"/>
    <col min="7943" max="7943" width="13.453125" style="2" customWidth="1"/>
    <col min="7944" max="7944" width="13" style="2" customWidth="1"/>
    <col min="7945" max="7948" width="12.54296875" style="2" customWidth="1"/>
    <col min="7949" max="7950" width="11.54296875" style="2" customWidth="1"/>
    <col min="7951" max="7951" width="12" style="2" customWidth="1"/>
    <col min="7952" max="7952" width="11.54296875" style="2" customWidth="1"/>
    <col min="7953" max="7953" width="12" style="2" customWidth="1"/>
    <col min="7954" max="7954" width="11.54296875" style="2" customWidth="1"/>
    <col min="7955" max="7955" width="14.453125" style="2" customWidth="1"/>
    <col min="7956" max="7956" width="11.453125" style="2" bestFit="1" customWidth="1"/>
    <col min="7957" max="8190" width="8.54296875" style="2"/>
    <col min="8191" max="8191" width="10" style="2" customWidth="1"/>
    <col min="8192" max="8192" width="32.453125" style="2" customWidth="1"/>
    <col min="8193" max="8193" width="7.54296875" style="2" customWidth="1"/>
    <col min="8194" max="8194" width="41.54296875" style="2" customWidth="1"/>
    <col min="8195" max="8195" width="13.54296875" style="2" customWidth="1"/>
    <col min="8196" max="8196" width="8.453125" style="2" customWidth="1"/>
    <col min="8197" max="8197" width="14.54296875" style="2" bestFit="1" customWidth="1"/>
    <col min="8198" max="8198" width="13.54296875" style="2" customWidth="1"/>
    <col min="8199" max="8199" width="13.453125" style="2" customWidth="1"/>
    <col min="8200" max="8200" width="13" style="2" customWidth="1"/>
    <col min="8201" max="8204" width="12.54296875" style="2" customWidth="1"/>
    <col min="8205" max="8206" width="11.54296875" style="2" customWidth="1"/>
    <col min="8207" max="8207" width="12" style="2" customWidth="1"/>
    <col min="8208" max="8208" width="11.54296875" style="2" customWidth="1"/>
    <col min="8209" max="8209" width="12" style="2" customWidth="1"/>
    <col min="8210" max="8210" width="11.54296875" style="2" customWidth="1"/>
    <col min="8211" max="8211" width="14.453125" style="2" customWidth="1"/>
    <col min="8212" max="8212" width="11.453125" style="2" bestFit="1" customWidth="1"/>
    <col min="8213" max="8446" width="8.54296875" style="2"/>
    <col min="8447" max="8447" width="10" style="2" customWidth="1"/>
    <col min="8448" max="8448" width="32.453125" style="2" customWidth="1"/>
    <col min="8449" max="8449" width="7.54296875" style="2" customWidth="1"/>
    <col min="8450" max="8450" width="41.54296875" style="2" customWidth="1"/>
    <col min="8451" max="8451" width="13.54296875" style="2" customWidth="1"/>
    <col min="8452" max="8452" width="8.453125" style="2" customWidth="1"/>
    <col min="8453" max="8453" width="14.54296875" style="2" bestFit="1" customWidth="1"/>
    <col min="8454" max="8454" width="13.54296875" style="2" customWidth="1"/>
    <col min="8455" max="8455" width="13.453125" style="2" customWidth="1"/>
    <col min="8456" max="8456" width="13" style="2" customWidth="1"/>
    <col min="8457" max="8460" width="12.54296875" style="2" customWidth="1"/>
    <col min="8461" max="8462" width="11.54296875" style="2" customWidth="1"/>
    <col min="8463" max="8463" width="12" style="2" customWidth="1"/>
    <col min="8464" max="8464" width="11.54296875" style="2" customWidth="1"/>
    <col min="8465" max="8465" width="12" style="2" customWidth="1"/>
    <col min="8466" max="8466" width="11.54296875" style="2" customWidth="1"/>
    <col min="8467" max="8467" width="14.453125" style="2" customWidth="1"/>
    <col min="8468" max="8468" width="11.453125" style="2" bestFit="1" customWidth="1"/>
    <col min="8469" max="8702" width="8.54296875" style="2"/>
    <col min="8703" max="8703" width="10" style="2" customWidth="1"/>
    <col min="8704" max="8704" width="32.453125" style="2" customWidth="1"/>
    <col min="8705" max="8705" width="7.54296875" style="2" customWidth="1"/>
    <col min="8706" max="8706" width="41.54296875" style="2" customWidth="1"/>
    <col min="8707" max="8707" width="13.54296875" style="2" customWidth="1"/>
    <col min="8708" max="8708" width="8.453125" style="2" customWidth="1"/>
    <col min="8709" max="8709" width="14.54296875" style="2" bestFit="1" customWidth="1"/>
    <col min="8710" max="8710" width="13.54296875" style="2" customWidth="1"/>
    <col min="8711" max="8711" width="13.453125" style="2" customWidth="1"/>
    <col min="8712" max="8712" width="13" style="2" customWidth="1"/>
    <col min="8713" max="8716" width="12.54296875" style="2" customWidth="1"/>
    <col min="8717" max="8718" width="11.54296875" style="2" customWidth="1"/>
    <col min="8719" max="8719" width="12" style="2" customWidth="1"/>
    <col min="8720" max="8720" width="11.54296875" style="2" customWidth="1"/>
    <col min="8721" max="8721" width="12" style="2" customWidth="1"/>
    <col min="8722" max="8722" width="11.54296875" style="2" customWidth="1"/>
    <col min="8723" max="8723" width="14.453125" style="2" customWidth="1"/>
    <col min="8724" max="8724" width="11.453125" style="2" bestFit="1" customWidth="1"/>
    <col min="8725" max="8958" width="8.54296875" style="2"/>
    <col min="8959" max="8959" width="10" style="2" customWidth="1"/>
    <col min="8960" max="8960" width="32.453125" style="2" customWidth="1"/>
    <col min="8961" max="8961" width="7.54296875" style="2" customWidth="1"/>
    <col min="8962" max="8962" width="41.54296875" style="2" customWidth="1"/>
    <col min="8963" max="8963" width="13.54296875" style="2" customWidth="1"/>
    <col min="8964" max="8964" width="8.453125" style="2" customWidth="1"/>
    <col min="8965" max="8965" width="14.54296875" style="2" bestFit="1" customWidth="1"/>
    <col min="8966" max="8966" width="13.54296875" style="2" customWidth="1"/>
    <col min="8967" max="8967" width="13.453125" style="2" customWidth="1"/>
    <col min="8968" max="8968" width="13" style="2" customWidth="1"/>
    <col min="8969" max="8972" width="12.54296875" style="2" customWidth="1"/>
    <col min="8973" max="8974" width="11.54296875" style="2" customWidth="1"/>
    <col min="8975" max="8975" width="12" style="2" customWidth="1"/>
    <col min="8976" max="8976" width="11.54296875" style="2" customWidth="1"/>
    <col min="8977" max="8977" width="12" style="2" customWidth="1"/>
    <col min="8978" max="8978" width="11.54296875" style="2" customWidth="1"/>
    <col min="8979" max="8979" width="14.453125" style="2" customWidth="1"/>
    <col min="8980" max="8980" width="11.453125" style="2" bestFit="1" customWidth="1"/>
    <col min="8981" max="9214" width="8.54296875" style="2"/>
    <col min="9215" max="9215" width="10" style="2" customWidth="1"/>
    <col min="9216" max="9216" width="32.453125" style="2" customWidth="1"/>
    <col min="9217" max="9217" width="7.54296875" style="2" customWidth="1"/>
    <col min="9218" max="9218" width="41.54296875" style="2" customWidth="1"/>
    <col min="9219" max="9219" width="13.54296875" style="2" customWidth="1"/>
    <col min="9220" max="9220" width="8.453125" style="2" customWidth="1"/>
    <col min="9221" max="9221" width="14.54296875" style="2" bestFit="1" customWidth="1"/>
    <col min="9222" max="9222" width="13.54296875" style="2" customWidth="1"/>
    <col min="9223" max="9223" width="13.453125" style="2" customWidth="1"/>
    <col min="9224" max="9224" width="13" style="2" customWidth="1"/>
    <col min="9225" max="9228" width="12.54296875" style="2" customWidth="1"/>
    <col min="9229" max="9230" width="11.54296875" style="2" customWidth="1"/>
    <col min="9231" max="9231" width="12" style="2" customWidth="1"/>
    <col min="9232" max="9232" width="11.54296875" style="2" customWidth="1"/>
    <col min="9233" max="9233" width="12" style="2" customWidth="1"/>
    <col min="9234" max="9234" width="11.54296875" style="2" customWidth="1"/>
    <col min="9235" max="9235" width="14.453125" style="2" customWidth="1"/>
    <col min="9236" max="9236" width="11.453125" style="2" bestFit="1" customWidth="1"/>
    <col min="9237" max="9470" width="8.54296875" style="2"/>
    <col min="9471" max="9471" width="10" style="2" customWidth="1"/>
    <col min="9472" max="9472" width="32.453125" style="2" customWidth="1"/>
    <col min="9473" max="9473" width="7.54296875" style="2" customWidth="1"/>
    <col min="9474" max="9474" width="41.54296875" style="2" customWidth="1"/>
    <col min="9475" max="9475" width="13.54296875" style="2" customWidth="1"/>
    <col min="9476" max="9476" width="8.453125" style="2" customWidth="1"/>
    <col min="9477" max="9477" width="14.54296875" style="2" bestFit="1" customWidth="1"/>
    <col min="9478" max="9478" width="13.54296875" style="2" customWidth="1"/>
    <col min="9479" max="9479" width="13.453125" style="2" customWidth="1"/>
    <col min="9480" max="9480" width="13" style="2" customWidth="1"/>
    <col min="9481" max="9484" width="12.54296875" style="2" customWidth="1"/>
    <col min="9485" max="9486" width="11.54296875" style="2" customWidth="1"/>
    <col min="9487" max="9487" width="12" style="2" customWidth="1"/>
    <col min="9488" max="9488" width="11.54296875" style="2" customWidth="1"/>
    <col min="9489" max="9489" width="12" style="2" customWidth="1"/>
    <col min="9490" max="9490" width="11.54296875" style="2" customWidth="1"/>
    <col min="9491" max="9491" width="14.453125" style="2" customWidth="1"/>
    <col min="9492" max="9492" width="11.453125" style="2" bestFit="1" customWidth="1"/>
    <col min="9493" max="9726" width="8.54296875" style="2"/>
    <col min="9727" max="9727" width="10" style="2" customWidth="1"/>
    <col min="9728" max="9728" width="32.453125" style="2" customWidth="1"/>
    <col min="9729" max="9729" width="7.54296875" style="2" customWidth="1"/>
    <col min="9730" max="9730" width="41.54296875" style="2" customWidth="1"/>
    <col min="9731" max="9731" width="13.54296875" style="2" customWidth="1"/>
    <col min="9732" max="9732" width="8.453125" style="2" customWidth="1"/>
    <col min="9733" max="9733" width="14.54296875" style="2" bestFit="1" customWidth="1"/>
    <col min="9734" max="9734" width="13.54296875" style="2" customWidth="1"/>
    <col min="9735" max="9735" width="13.453125" style="2" customWidth="1"/>
    <col min="9736" max="9736" width="13" style="2" customWidth="1"/>
    <col min="9737" max="9740" width="12.54296875" style="2" customWidth="1"/>
    <col min="9741" max="9742" width="11.54296875" style="2" customWidth="1"/>
    <col min="9743" max="9743" width="12" style="2" customWidth="1"/>
    <col min="9744" max="9744" width="11.54296875" style="2" customWidth="1"/>
    <col min="9745" max="9745" width="12" style="2" customWidth="1"/>
    <col min="9746" max="9746" width="11.54296875" style="2" customWidth="1"/>
    <col min="9747" max="9747" width="14.453125" style="2" customWidth="1"/>
    <col min="9748" max="9748" width="11.453125" style="2" bestFit="1" customWidth="1"/>
    <col min="9749" max="9982" width="8.54296875" style="2"/>
    <col min="9983" max="9983" width="10" style="2" customWidth="1"/>
    <col min="9984" max="9984" width="32.453125" style="2" customWidth="1"/>
    <col min="9985" max="9985" width="7.54296875" style="2" customWidth="1"/>
    <col min="9986" max="9986" width="41.54296875" style="2" customWidth="1"/>
    <col min="9987" max="9987" width="13.54296875" style="2" customWidth="1"/>
    <col min="9988" max="9988" width="8.453125" style="2" customWidth="1"/>
    <col min="9989" max="9989" width="14.54296875" style="2" bestFit="1" customWidth="1"/>
    <col min="9990" max="9990" width="13.54296875" style="2" customWidth="1"/>
    <col min="9991" max="9991" width="13.453125" style="2" customWidth="1"/>
    <col min="9992" max="9992" width="13" style="2" customWidth="1"/>
    <col min="9993" max="9996" width="12.54296875" style="2" customWidth="1"/>
    <col min="9997" max="9998" width="11.54296875" style="2" customWidth="1"/>
    <col min="9999" max="9999" width="12" style="2" customWidth="1"/>
    <col min="10000" max="10000" width="11.54296875" style="2" customWidth="1"/>
    <col min="10001" max="10001" width="12" style="2" customWidth="1"/>
    <col min="10002" max="10002" width="11.54296875" style="2" customWidth="1"/>
    <col min="10003" max="10003" width="14.453125" style="2" customWidth="1"/>
    <col min="10004" max="10004" width="11.453125" style="2" bestFit="1" customWidth="1"/>
    <col min="10005" max="10238" width="8.54296875" style="2"/>
    <col min="10239" max="10239" width="10" style="2" customWidth="1"/>
    <col min="10240" max="10240" width="32.453125" style="2" customWidth="1"/>
    <col min="10241" max="10241" width="7.54296875" style="2" customWidth="1"/>
    <col min="10242" max="10242" width="41.54296875" style="2" customWidth="1"/>
    <col min="10243" max="10243" width="13.54296875" style="2" customWidth="1"/>
    <col min="10244" max="10244" width="8.453125" style="2" customWidth="1"/>
    <col min="10245" max="10245" width="14.54296875" style="2" bestFit="1" customWidth="1"/>
    <col min="10246" max="10246" width="13.54296875" style="2" customWidth="1"/>
    <col min="10247" max="10247" width="13.453125" style="2" customWidth="1"/>
    <col min="10248" max="10248" width="13" style="2" customWidth="1"/>
    <col min="10249" max="10252" width="12.54296875" style="2" customWidth="1"/>
    <col min="10253" max="10254" width="11.54296875" style="2" customWidth="1"/>
    <col min="10255" max="10255" width="12" style="2" customWidth="1"/>
    <col min="10256" max="10256" width="11.54296875" style="2" customWidth="1"/>
    <col min="10257" max="10257" width="12" style="2" customWidth="1"/>
    <col min="10258" max="10258" width="11.54296875" style="2" customWidth="1"/>
    <col min="10259" max="10259" width="14.453125" style="2" customWidth="1"/>
    <col min="10260" max="10260" width="11.453125" style="2" bestFit="1" customWidth="1"/>
    <col min="10261" max="10494" width="8.54296875" style="2"/>
    <col min="10495" max="10495" width="10" style="2" customWidth="1"/>
    <col min="10496" max="10496" width="32.453125" style="2" customWidth="1"/>
    <col min="10497" max="10497" width="7.54296875" style="2" customWidth="1"/>
    <col min="10498" max="10498" width="41.54296875" style="2" customWidth="1"/>
    <col min="10499" max="10499" width="13.54296875" style="2" customWidth="1"/>
    <col min="10500" max="10500" width="8.453125" style="2" customWidth="1"/>
    <col min="10501" max="10501" width="14.54296875" style="2" bestFit="1" customWidth="1"/>
    <col min="10502" max="10502" width="13.54296875" style="2" customWidth="1"/>
    <col min="10503" max="10503" width="13.453125" style="2" customWidth="1"/>
    <col min="10504" max="10504" width="13" style="2" customWidth="1"/>
    <col min="10505" max="10508" width="12.54296875" style="2" customWidth="1"/>
    <col min="10509" max="10510" width="11.54296875" style="2" customWidth="1"/>
    <col min="10511" max="10511" width="12" style="2" customWidth="1"/>
    <col min="10512" max="10512" width="11.54296875" style="2" customWidth="1"/>
    <col min="10513" max="10513" width="12" style="2" customWidth="1"/>
    <col min="10514" max="10514" width="11.54296875" style="2" customWidth="1"/>
    <col min="10515" max="10515" width="14.453125" style="2" customWidth="1"/>
    <col min="10516" max="10516" width="11.453125" style="2" bestFit="1" customWidth="1"/>
    <col min="10517" max="10750" width="8.54296875" style="2"/>
    <col min="10751" max="10751" width="10" style="2" customWidth="1"/>
    <col min="10752" max="10752" width="32.453125" style="2" customWidth="1"/>
    <col min="10753" max="10753" width="7.54296875" style="2" customWidth="1"/>
    <col min="10754" max="10754" width="41.54296875" style="2" customWidth="1"/>
    <col min="10755" max="10755" width="13.54296875" style="2" customWidth="1"/>
    <col min="10756" max="10756" width="8.453125" style="2" customWidth="1"/>
    <col min="10757" max="10757" width="14.54296875" style="2" bestFit="1" customWidth="1"/>
    <col min="10758" max="10758" width="13.54296875" style="2" customWidth="1"/>
    <col min="10759" max="10759" width="13.453125" style="2" customWidth="1"/>
    <col min="10760" max="10760" width="13" style="2" customWidth="1"/>
    <col min="10761" max="10764" width="12.54296875" style="2" customWidth="1"/>
    <col min="10765" max="10766" width="11.54296875" style="2" customWidth="1"/>
    <col min="10767" max="10767" width="12" style="2" customWidth="1"/>
    <col min="10768" max="10768" width="11.54296875" style="2" customWidth="1"/>
    <col min="10769" max="10769" width="12" style="2" customWidth="1"/>
    <col min="10770" max="10770" width="11.54296875" style="2" customWidth="1"/>
    <col min="10771" max="10771" width="14.453125" style="2" customWidth="1"/>
    <col min="10772" max="10772" width="11.453125" style="2" bestFit="1" customWidth="1"/>
    <col min="10773" max="11006" width="8.54296875" style="2"/>
    <col min="11007" max="11007" width="10" style="2" customWidth="1"/>
    <col min="11008" max="11008" width="32.453125" style="2" customWidth="1"/>
    <col min="11009" max="11009" width="7.54296875" style="2" customWidth="1"/>
    <col min="11010" max="11010" width="41.54296875" style="2" customWidth="1"/>
    <col min="11011" max="11011" width="13.54296875" style="2" customWidth="1"/>
    <col min="11012" max="11012" width="8.453125" style="2" customWidth="1"/>
    <col min="11013" max="11013" width="14.54296875" style="2" bestFit="1" customWidth="1"/>
    <col min="11014" max="11014" width="13.54296875" style="2" customWidth="1"/>
    <col min="11015" max="11015" width="13.453125" style="2" customWidth="1"/>
    <col min="11016" max="11016" width="13" style="2" customWidth="1"/>
    <col min="11017" max="11020" width="12.54296875" style="2" customWidth="1"/>
    <col min="11021" max="11022" width="11.54296875" style="2" customWidth="1"/>
    <col min="11023" max="11023" width="12" style="2" customWidth="1"/>
    <col min="11024" max="11024" width="11.54296875" style="2" customWidth="1"/>
    <col min="11025" max="11025" width="12" style="2" customWidth="1"/>
    <col min="11026" max="11026" width="11.54296875" style="2" customWidth="1"/>
    <col min="11027" max="11027" width="14.453125" style="2" customWidth="1"/>
    <col min="11028" max="11028" width="11.453125" style="2" bestFit="1" customWidth="1"/>
    <col min="11029" max="11262" width="8.54296875" style="2"/>
    <col min="11263" max="11263" width="10" style="2" customWidth="1"/>
    <col min="11264" max="11264" width="32.453125" style="2" customWidth="1"/>
    <col min="11265" max="11265" width="7.54296875" style="2" customWidth="1"/>
    <col min="11266" max="11266" width="41.54296875" style="2" customWidth="1"/>
    <col min="11267" max="11267" width="13.54296875" style="2" customWidth="1"/>
    <col min="11268" max="11268" width="8.453125" style="2" customWidth="1"/>
    <col min="11269" max="11269" width="14.54296875" style="2" bestFit="1" customWidth="1"/>
    <col min="11270" max="11270" width="13.54296875" style="2" customWidth="1"/>
    <col min="11271" max="11271" width="13.453125" style="2" customWidth="1"/>
    <col min="11272" max="11272" width="13" style="2" customWidth="1"/>
    <col min="11273" max="11276" width="12.54296875" style="2" customWidth="1"/>
    <col min="11277" max="11278" width="11.54296875" style="2" customWidth="1"/>
    <col min="11279" max="11279" width="12" style="2" customWidth="1"/>
    <col min="11280" max="11280" width="11.54296875" style="2" customWidth="1"/>
    <col min="11281" max="11281" width="12" style="2" customWidth="1"/>
    <col min="11282" max="11282" width="11.54296875" style="2" customWidth="1"/>
    <col min="11283" max="11283" width="14.453125" style="2" customWidth="1"/>
    <col min="11284" max="11284" width="11.453125" style="2" bestFit="1" customWidth="1"/>
    <col min="11285" max="11518" width="8.54296875" style="2"/>
    <col min="11519" max="11519" width="10" style="2" customWidth="1"/>
    <col min="11520" max="11520" width="32.453125" style="2" customWidth="1"/>
    <col min="11521" max="11521" width="7.54296875" style="2" customWidth="1"/>
    <col min="11522" max="11522" width="41.54296875" style="2" customWidth="1"/>
    <col min="11523" max="11523" width="13.54296875" style="2" customWidth="1"/>
    <col min="11524" max="11524" width="8.453125" style="2" customWidth="1"/>
    <col min="11525" max="11525" width="14.54296875" style="2" bestFit="1" customWidth="1"/>
    <col min="11526" max="11526" width="13.54296875" style="2" customWidth="1"/>
    <col min="11527" max="11527" width="13.453125" style="2" customWidth="1"/>
    <col min="11528" max="11528" width="13" style="2" customWidth="1"/>
    <col min="11529" max="11532" width="12.54296875" style="2" customWidth="1"/>
    <col min="11533" max="11534" width="11.54296875" style="2" customWidth="1"/>
    <col min="11535" max="11535" width="12" style="2" customWidth="1"/>
    <col min="11536" max="11536" width="11.54296875" style="2" customWidth="1"/>
    <col min="11537" max="11537" width="12" style="2" customWidth="1"/>
    <col min="11538" max="11538" width="11.54296875" style="2" customWidth="1"/>
    <col min="11539" max="11539" width="14.453125" style="2" customWidth="1"/>
    <col min="11540" max="11540" width="11.453125" style="2" bestFit="1" customWidth="1"/>
    <col min="11541" max="11774" width="8.54296875" style="2"/>
    <col min="11775" max="11775" width="10" style="2" customWidth="1"/>
    <col min="11776" max="11776" width="32.453125" style="2" customWidth="1"/>
    <col min="11777" max="11777" width="7.54296875" style="2" customWidth="1"/>
    <col min="11778" max="11778" width="41.54296875" style="2" customWidth="1"/>
    <col min="11779" max="11779" width="13.54296875" style="2" customWidth="1"/>
    <col min="11780" max="11780" width="8.453125" style="2" customWidth="1"/>
    <col min="11781" max="11781" width="14.54296875" style="2" bestFit="1" customWidth="1"/>
    <col min="11782" max="11782" width="13.54296875" style="2" customWidth="1"/>
    <col min="11783" max="11783" width="13.453125" style="2" customWidth="1"/>
    <col min="11784" max="11784" width="13" style="2" customWidth="1"/>
    <col min="11785" max="11788" width="12.54296875" style="2" customWidth="1"/>
    <col min="11789" max="11790" width="11.54296875" style="2" customWidth="1"/>
    <col min="11791" max="11791" width="12" style="2" customWidth="1"/>
    <col min="11792" max="11792" width="11.54296875" style="2" customWidth="1"/>
    <col min="11793" max="11793" width="12" style="2" customWidth="1"/>
    <col min="11794" max="11794" width="11.54296875" style="2" customWidth="1"/>
    <col min="11795" max="11795" width="14.453125" style="2" customWidth="1"/>
    <col min="11796" max="11796" width="11.453125" style="2" bestFit="1" customWidth="1"/>
    <col min="11797" max="12030" width="8.54296875" style="2"/>
    <col min="12031" max="12031" width="10" style="2" customWidth="1"/>
    <col min="12032" max="12032" width="32.453125" style="2" customWidth="1"/>
    <col min="12033" max="12033" width="7.54296875" style="2" customWidth="1"/>
    <col min="12034" max="12034" width="41.54296875" style="2" customWidth="1"/>
    <col min="12035" max="12035" width="13.54296875" style="2" customWidth="1"/>
    <col min="12036" max="12036" width="8.453125" style="2" customWidth="1"/>
    <col min="12037" max="12037" width="14.54296875" style="2" bestFit="1" customWidth="1"/>
    <col min="12038" max="12038" width="13.54296875" style="2" customWidth="1"/>
    <col min="12039" max="12039" width="13.453125" style="2" customWidth="1"/>
    <col min="12040" max="12040" width="13" style="2" customWidth="1"/>
    <col min="12041" max="12044" width="12.54296875" style="2" customWidth="1"/>
    <col min="12045" max="12046" width="11.54296875" style="2" customWidth="1"/>
    <col min="12047" max="12047" width="12" style="2" customWidth="1"/>
    <col min="12048" max="12048" width="11.54296875" style="2" customWidth="1"/>
    <col min="12049" max="12049" width="12" style="2" customWidth="1"/>
    <col min="12050" max="12050" width="11.54296875" style="2" customWidth="1"/>
    <col min="12051" max="12051" width="14.453125" style="2" customWidth="1"/>
    <col min="12052" max="12052" width="11.453125" style="2" bestFit="1" customWidth="1"/>
    <col min="12053" max="12286" width="8.54296875" style="2"/>
    <col min="12287" max="12287" width="10" style="2" customWidth="1"/>
    <col min="12288" max="12288" width="32.453125" style="2" customWidth="1"/>
    <col min="12289" max="12289" width="7.54296875" style="2" customWidth="1"/>
    <col min="12290" max="12290" width="41.54296875" style="2" customWidth="1"/>
    <col min="12291" max="12291" width="13.54296875" style="2" customWidth="1"/>
    <col min="12292" max="12292" width="8.453125" style="2" customWidth="1"/>
    <col min="12293" max="12293" width="14.54296875" style="2" bestFit="1" customWidth="1"/>
    <col min="12294" max="12294" width="13.54296875" style="2" customWidth="1"/>
    <col min="12295" max="12295" width="13.453125" style="2" customWidth="1"/>
    <col min="12296" max="12296" width="13" style="2" customWidth="1"/>
    <col min="12297" max="12300" width="12.54296875" style="2" customWidth="1"/>
    <col min="12301" max="12302" width="11.54296875" style="2" customWidth="1"/>
    <col min="12303" max="12303" width="12" style="2" customWidth="1"/>
    <col min="12304" max="12304" width="11.54296875" style="2" customWidth="1"/>
    <col min="12305" max="12305" width="12" style="2" customWidth="1"/>
    <col min="12306" max="12306" width="11.54296875" style="2" customWidth="1"/>
    <col min="12307" max="12307" width="14.453125" style="2" customWidth="1"/>
    <col min="12308" max="12308" width="11.453125" style="2" bestFit="1" customWidth="1"/>
    <col min="12309" max="12542" width="8.54296875" style="2"/>
    <col min="12543" max="12543" width="10" style="2" customWidth="1"/>
    <col min="12544" max="12544" width="32.453125" style="2" customWidth="1"/>
    <col min="12545" max="12545" width="7.54296875" style="2" customWidth="1"/>
    <col min="12546" max="12546" width="41.54296875" style="2" customWidth="1"/>
    <col min="12547" max="12547" width="13.54296875" style="2" customWidth="1"/>
    <col min="12548" max="12548" width="8.453125" style="2" customWidth="1"/>
    <col min="12549" max="12549" width="14.54296875" style="2" bestFit="1" customWidth="1"/>
    <col min="12550" max="12550" width="13.54296875" style="2" customWidth="1"/>
    <col min="12551" max="12551" width="13.453125" style="2" customWidth="1"/>
    <col min="12552" max="12552" width="13" style="2" customWidth="1"/>
    <col min="12553" max="12556" width="12.54296875" style="2" customWidth="1"/>
    <col min="12557" max="12558" width="11.54296875" style="2" customWidth="1"/>
    <col min="12559" max="12559" width="12" style="2" customWidth="1"/>
    <col min="12560" max="12560" width="11.54296875" style="2" customWidth="1"/>
    <col min="12561" max="12561" width="12" style="2" customWidth="1"/>
    <col min="12562" max="12562" width="11.54296875" style="2" customWidth="1"/>
    <col min="12563" max="12563" width="14.453125" style="2" customWidth="1"/>
    <col min="12564" max="12564" width="11.453125" style="2" bestFit="1" customWidth="1"/>
    <col min="12565" max="12798" width="8.54296875" style="2"/>
    <col min="12799" max="12799" width="10" style="2" customWidth="1"/>
    <col min="12800" max="12800" width="32.453125" style="2" customWidth="1"/>
    <col min="12801" max="12801" width="7.54296875" style="2" customWidth="1"/>
    <col min="12802" max="12802" width="41.54296875" style="2" customWidth="1"/>
    <col min="12803" max="12803" width="13.54296875" style="2" customWidth="1"/>
    <col min="12804" max="12804" width="8.453125" style="2" customWidth="1"/>
    <col min="12805" max="12805" width="14.54296875" style="2" bestFit="1" customWidth="1"/>
    <col min="12806" max="12806" width="13.54296875" style="2" customWidth="1"/>
    <col min="12807" max="12807" width="13.453125" style="2" customWidth="1"/>
    <col min="12808" max="12808" width="13" style="2" customWidth="1"/>
    <col min="12809" max="12812" width="12.54296875" style="2" customWidth="1"/>
    <col min="12813" max="12814" width="11.54296875" style="2" customWidth="1"/>
    <col min="12815" max="12815" width="12" style="2" customWidth="1"/>
    <col min="12816" max="12816" width="11.54296875" style="2" customWidth="1"/>
    <col min="12817" max="12817" width="12" style="2" customWidth="1"/>
    <col min="12818" max="12818" width="11.54296875" style="2" customWidth="1"/>
    <col min="12819" max="12819" width="14.453125" style="2" customWidth="1"/>
    <col min="12820" max="12820" width="11.453125" style="2" bestFit="1" customWidth="1"/>
    <col min="12821" max="13054" width="8.54296875" style="2"/>
    <col min="13055" max="13055" width="10" style="2" customWidth="1"/>
    <col min="13056" max="13056" width="32.453125" style="2" customWidth="1"/>
    <col min="13057" max="13057" width="7.54296875" style="2" customWidth="1"/>
    <col min="13058" max="13058" width="41.54296875" style="2" customWidth="1"/>
    <col min="13059" max="13059" width="13.54296875" style="2" customWidth="1"/>
    <col min="13060" max="13060" width="8.453125" style="2" customWidth="1"/>
    <col min="13061" max="13061" width="14.54296875" style="2" bestFit="1" customWidth="1"/>
    <col min="13062" max="13062" width="13.54296875" style="2" customWidth="1"/>
    <col min="13063" max="13063" width="13.453125" style="2" customWidth="1"/>
    <col min="13064" max="13064" width="13" style="2" customWidth="1"/>
    <col min="13065" max="13068" width="12.54296875" style="2" customWidth="1"/>
    <col min="13069" max="13070" width="11.54296875" style="2" customWidth="1"/>
    <col min="13071" max="13071" width="12" style="2" customWidth="1"/>
    <col min="13072" max="13072" width="11.54296875" style="2" customWidth="1"/>
    <col min="13073" max="13073" width="12" style="2" customWidth="1"/>
    <col min="13074" max="13074" width="11.54296875" style="2" customWidth="1"/>
    <col min="13075" max="13075" width="14.453125" style="2" customWidth="1"/>
    <col min="13076" max="13076" width="11.453125" style="2" bestFit="1" customWidth="1"/>
    <col min="13077" max="13310" width="8.54296875" style="2"/>
    <col min="13311" max="13311" width="10" style="2" customWidth="1"/>
    <col min="13312" max="13312" width="32.453125" style="2" customWidth="1"/>
    <col min="13313" max="13313" width="7.54296875" style="2" customWidth="1"/>
    <col min="13314" max="13314" width="41.54296875" style="2" customWidth="1"/>
    <col min="13315" max="13315" width="13.54296875" style="2" customWidth="1"/>
    <col min="13316" max="13316" width="8.453125" style="2" customWidth="1"/>
    <col min="13317" max="13317" width="14.54296875" style="2" bestFit="1" customWidth="1"/>
    <col min="13318" max="13318" width="13.54296875" style="2" customWidth="1"/>
    <col min="13319" max="13319" width="13.453125" style="2" customWidth="1"/>
    <col min="13320" max="13320" width="13" style="2" customWidth="1"/>
    <col min="13321" max="13324" width="12.54296875" style="2" customWidth="1"/>
    <col min="13325" max="13326" width="11.54296875" style="2" customWidth="1"/>
    <col min="13327" max="13327" width="12" style="2" customWidth="1"/>
    <col min="13328" max="13328" width="11.54296875" style="2" customWidth="1"/>
    <col min="13329" max="13329" width="12" style="2" customWidth="1"/>
    <col min="13330" max="13330" width="11.54296875" style="2" customWidth="1"/>
    <col min="13331" max="13331" width="14.453125" style="2" customWidth="1"/>
    <col min="13332" max="13332" width="11.453125" style="2" bestFit="1" customWidth="1"/>
    <col min="13333" max="13566" width="8.54296875" style="2"/>
    <col min="13567" max="13567" width="10" style="2" customWidth="1"/>
    <col min="13568" max="13568" width="32.453125" style="2" customWidth="1"/>
    <col min="13569" max="13569" width="7.54296875" style="2" customWidth="1"/>
    <col min="13570" max="13570" width="41.54296875" style="2" customWidth="1"/>
    <col min="13571" max="13571" width="13.54296875" style="2" customWidth="1"/>
    <col min="13572" max="13572" width="8.453125" style="2" customWidth="1"/>
    <col min="13573" max="13573" width="14.54296875" style="2" bestFit="1" customWidth="1"/>
    <col min="13574" max="13574" width="13.54296875" style="2" customWidth="1"/>
    <col min="13575" max="13575" width="13.453125" style="2" customWidth="1"/>
    <col min="13576" max="13576" width="13" style="2" customWidth="1"/>
    <col min="13577" max="13580" width="12.54296875" style="2" customWidth="1"/>
    <col min="13581" max="13582" width="11.54296875" style="2" customWidth="1"/>
    <col min="13583" max="13583" width="12" style="2" customWidth="1"/>
    <col min="13584" max="13584" width="11.54296875" style="2" customWidth="1"/>
    <col min="13585" max="13585" width="12" style="2" customWidth="1"/>
    <col min="13586" max="13586" width="11.54296875" style="2" customWidth="1"/>
    <col min="13587" max="13587" width="14.453125" style="2" customWidth="1"/>
    <col min="13588" max="13588" width="11.453125" style="2" bestFit="1" customWidth="1"/>
    <col min="13589" max="13822" width="8.54296875" style="2"/>
    <col min="13823" max="13823" width="10" style="2" customWidth="1"/>
    <col min="13824" max="13824" width="32.453125" style="2" customWidth="1"/>
    <col min="13825" max="13825" width="7.54296875" style="2" customWidth="1"/>
    <col min="13826" max="13826" width="41.54296875" style="2" customWidth="1"/>
    <col min="13827" max="13827" width="13.54296875" style="2" customWidth="1"/>
    <col min="13828" max="13828" width="8.453125" style="2" customWidth="1"/>
    <col min="13829" max="13829" width="14.54296875" style="2" bestFit="1" customWidth="1"/>
    <col min="13830" max="13830" width="13.54296875" style="2" customWidth="1"/>
    <col min="13831" max="13831" width="13.453125" style="2" customWidth="1"/>
    <col min="13832" max="13832" width="13" style="2" customWidth="1"/>
    <col min="13833" max="13836" width="12.54296875" style="2" customWidth="1"/>
    <col min="13837" max="13838" width="11.54296875" style="2" customWidth="1"/>
    <col min="13839" max="13839" width="12" style="2" customWidth="1"/>
    <col min="13840" max="13840" width="11.54296875" style="2" customWidth="1"/>
    <col min="13841" max="13841" width="12" style="2" customWidth="1"/>
    <col min="13842" max="13842" width="11.54296875" style="2" customWidth="1"/>
    <col min="13843" max="13843" width="14.453125" style="2" customWidth="1"/>
    <col min="13844" max="13844" width="11.453125" style="2" bestFit="1" customWidth="1"/>
    <col min="13845" max="14078" width="8.54296875" style="2"/>
    <col min="14079" max="14079" width="10" style="2" customWidth="1"/>
    <col min="14080" max="14080" width="32.453125" style="2" customWidth="1"/>
    <col min="14081" max="14081" width="7.54296875" style="2" customWidth="1"/>
    <col min="14082" max="14082" width="41.54296875" style="2" customWidth="1"/>
    <col min="14083" max="14083" width="13.54296875" style="2" customWidth="1"/>
    <col min="14084" max="14084" width="8.453125" style="2" customWidth="1"/>
    <col min="14085" max="14085" width="14.54296875" style="2" bestFit="1" customWidth="1"/>
    <col min="14086" max="14086" width="13.54296875" style="2" customWidth="1"/>
    <col min="14087" max="14087" width="13.453125" style="2" customWidth="1"/>
    <col min="14088" max="14088" width="13" style="2" customWidth="1"/>
    <col min="14089" max="14092" width="12.54296875" style="2" customWidth="1"/>
    <col min="14093" max="14094" width="11.54296875" style="2" customWidth="1"/>
    <col min="14095" max="14095" width="12" style="2" customWidth="1"/>
    <col min="14096" max="14096" width="11.54296875" style="2" customWidth="1"/>
    <col min="14097" max="14097" width="12" style="2" customWidth="1"/>
    <col min="14098" max="14098" width="11.54296875" style="2" customWidth="1"/>
    <col min="14099" max="14099" width="14.453125" style="2" customWidth="1"/>
    <col min="14100" max="14100" width="11.453125" style="2" bestFit="1" customWidth="1"/>
    <col min="14101" max="14334" width="8.54296875" style="2"/>
    <col min="14335" max="14335" width="10" style="2" customWidth="1"/>
    <col min="14336" max="14336" width="32.453125" style="2" customWidth="1"/>
    <col min="14337" max="14337" width="7.54296875" style="2" customWidth="1"/>
    <col min="14338" max="14338" width="41.54296875" style="2" customWidth="1"/>
    <col min="14339" max="14339" width="13.54296875" style="2" customWidth="1"/>
    <col min="14340" max="14340" width="8.453125" style="2" customWidth="1"/>
    <col min="14341" max="14341" width="14.54296875" style="2" bestFit="1" customWidth="1"/>
    <col min="14342" max="14342" width="13.54296875" style="2" customWidth="1"/>
    <col min="14343" max="14343" width="13.453125" style="2" customWidth="1"/>
    <col min="14344" max="14344" width="13" style="2" customWidth="1"/>
    <col min="14345" max="14348" width="12.54296875" style="2" customWidth="1"/>
    <col min="14349" max="14350" width="11.54296875" style="2" customWidth="1"/>
    <col min="14351" max="14351" width="12" style="2" customWidth="1"/>
    <col min="14352" max="14352" width="11.54296875" style="2" customWidth="1"/>
    <col min="14353" max="14353" width="12" style="2" customWidth="1"/>
    <col min="14354" max="14354" width="11.54296875" style="2" customWidth="1"/>
    <col min="14355" max="14355" width="14.453125" style="2" customWidth="1"/>
    <col min="14356" max="14356" width="11.453125" style="2" bestFit="1" customWidth="1"/>
    <col min="14357" max="14590" width="8.54296875" style="2"/>
    <col min="14591" max="14591" width="10" style="2" customWidth="1"/>
    <col min="14592" max="14592" width="32.453125" style="2" customWidth="1"/>
    <col min="14593" max="14593" width="7.54296875" style="2" customWidth="1"/>
    <col min="14594" max="14594" width="41.54296875" style="2" customWidth="1"/>
    <col min="14595" max="14595" width="13.54296875" style="2" customWidth="1"/>
    <col min="14596" max="14596" width="8.453125" style="2" customWidth="1"/>
    <col min="14597" max="14597" width="14.54296875" style="2" bestFit="1" customWidth="1"/>
    <col min="14598" max="14598" width="13.54296875" style="2" customWidth="1"/>
    <col min="14599" max="14599" width="13.453125" style="2" customWidth="1"/>
    <col min="14600" max="14600" width="13" style="2" customWidth="1"/>
    <col min="14601" max="14604" width="12.54296875" style="2" customWidth="1"/>
    <col min="14605" max="14606" width="11.54296875" style="2" customWidth="1"/>
    <col min="14607" max="14607" width="12" style="2" customWidth="1"/>
    <col min="14608" max="14608" width="11.54296875" style="2" customWidth="1"/>
    <col min="14609" max="14609" width="12" style="2" customWidth="1"/>
    <col min="14610" max="14610" width="11.54296875" style="2" customWidth="1"/>
    <col min="14611" max="14611" width="14.453125" style="2" customWidth="1"/>
    <col min="14612" max="14612" width="11.453125" style="2" bestFit="1" customWidth="1"/>
    <col min="14613" max="14846" width="8.54296875" style="2"/>
    <col min="14847" max="14847" width="10" style="2" customWidth="1"/>
    <col min="14848" max="14848" width="32.453125" style="2" customWidth="1"/>
    <col min="14849" max="14849" width="7.54296875" style="2" customWidth="1"/>
    <col min="14850" max="14850" width="41.54296875" style="2" customWidth="1"/>
    <col min="14851" max="14851" width="13.54296875" style="2" customWidth="1"/>
    <col min="14852" max="14852" width="8.453125" style="2" customWidth="1"/>
    <col min="14853" max="14853" width="14.54296875" style="2" bestFit="1" customWidth="1"/>
    <col min="14854" max="14854" width="13.54296875" style="2" customWidth="1"/>
    <col min="14855" max="14855" width="13.453125" style="2" customWidth="1"/>
    <col min="14856" max="14856" width="13" style="2" customWidth="1"/>
    <col min="14857" max="14860" width="12.54296875" style="2" customWidth="1"/>
    <col min="14861" max="14862" width="11.54296875" style="2" customWidth="1"/>
    <col min="14863" max="14863" width="12" style="2" customWidth="1"/>
    <col min="14864" max="14864" width="11.54296875" style="2" customWidth="1"/>
    <col min="14865" max="14865" width="12" style="2" customWidth="1"/>
    <col min="14866" max="14866" width="11.54296875" style="2" customWidth="1"/>
    <col min="14867" max="14867" width="14.453125" style="2" customWidth="1"/>
    <col min="14868" max="14868" width="11.453125" style="2" bestFit="1" customWidth="1"/>
    <col min="14869" max="15102" width="8.54296875" style="2"/>
    <col min="15103" max="15103" width="10" style="2" customWidth="1"/>
    <col min="15104" max="15104" width="32.453125" style="2" customWidth="1"/>
    <col min="15105" max="15105" width="7.54296875" style="2" customWidth="1"/>
    <col min="15106" max="15106" width="41.54296875" style="2" customWidth="1"/>
    <col min="15107" max="15107" width="13.54296875" style="2" customWidth="1"/>
    <col min="15108" max="15108" width="8.453125" style="2" customWidth="1"/>
    <col min="15109" max="15109" width="14.54296875" style="2" bestFit="1" customWidth="1"/>
    <col min="15110" max="15110" width="13.54296875" style="2" customWidth="1"/>
    <col min="15111" max="15111" width="13.453125" style="2" customWidth="1"/>
    <col min="15112" max="15112" width="13" style="2" customWidth="1"/>
    <col min="15113" max="15116" width="12.54296875" style="2" customWidth="1"/>
    <col min="15117" max="15118" width="11.54296875" style="2" customWidth="1"/>
    <col min="15119" max="15119" width="12" style="2" customWidth="1"/>
    <col min="15120" max="15120" width="11.54296875" style="2" customWidth="1"/>
    <col min="15121" max="15121" width="12" style="2" customWidth="1"/>
    <col min="15122" max="15122" width="11.54296875" style="2" customWidth="1"/>
    <col min="15123" max="15123" width="14.453125" style="2" customWidth="1"/>
    <col min="15124" max="15124" width="11.453125" style="2" bestFit="1" customWidth="1"/>
    <col min="15125" max="15358" width="8.54296875" style="2"/>
    <col min="15359" max="15359" width="10" style="2" customWidth="1"/>
    <col min="15360" max="15360" width="32.453125" style="2" customWidth="1"/>
    <col min="15361" max="15361" width="7.54296875" style="2" customWidth="1"/>
    <col min="15362" max="15362" width="41.54296875" style="2" customWidth="1"/>
    <col min="15363" max="15363" width="13.54296875" style="2" customWidth="1"/>
    <col min="15364" max="15364" width="8.453125" style="2" customWidth="1"/>
    <col min="15365" max="15365" width="14.54296875" style="2" bestFit="1" customWidth="1"/>
    <col min="15366" max="15366" width="13.54296875" style="2" customWidth="1"/>
    <col min="15367" max="15367" width="13.453125" style="2" customWidth="1"/>
    <col min="15368" max="15368" width="13" style="2" customWidth="1"/>
    <col min="15369" max="15372" width="12.54296875" style="2" customWidth="1"/>
    <col min="15373" max="15374" width="11.54296875" style="2" customWidth="1"/>
    <col min="15375" max="15375" width="12" style="2" customWidth="1"/>
    <col min="15376" max="15376" width="11.54296875" style="2" customWidth="1"/>
    <col min="15377" max="15377" width="12" style="2" customWidth="1"/>
    <col min="15378" max="15378" width="11.54296875" style="2" customWidth="1"/>
    <col min="15379" max="15379" width="14.453125" style="2" customWidth="1"/>
    <col min="15380" max="15380" width="11.453125" style="2" bestFit="1" customWidth="1"/>
    <col min="15381" max="15614" width="8.54296875" style="2"/>
    <col min="15615" max="15615" width="10" style="2" customWidth="1"/>
    <col min="15616" max="15616" width="32.453125" style="2" customWidth="1"/>
    <col min="15617" max="15617" width="7.54296875" style="2" customWidth="1"/>
    <col min="15618" max="15618" width="41.54296875" style="2" customWidth="1"/>
    <col min="15619" max="15619" width="13.54296875" style="2" customWidth="1"/>
    <col min="15620" max="15620" width="8.453125" style="2" customWidth="1"/>
    <col min="15621" max="15621" width="14.54296875" style="2" bestFit="1" customWidth="1"/>
    <col min="15622" max="15622" width="13.54296875" style="2" customWidth="1"/>
    <col min="15623" max="15623" width="13.453125" style="2" customWidth="1"/>
    <col min="15624" max="15624" width="13" style="2" customWidth="1"/>
    <col min="15625" max="15628" width="12.54296875" style="2" customWidth="1"/>
    <col min="15629" max="15630" width="11.54296875" style="2" customWidth="1"/>
    <col min="15631" max="15631" width="12" style="2" customWidth="1"/>
    <col min="15632" max="15632" width="11.54296875" style="2" customWidth="1"/>
    <col min="15633" max="15633" width="12" style="2" customWidth="1"/>
    <col min="15634" max="15634" width="11.54296875" style="2" customWidth="1"/>
    <col min="15635" max="15635" width="14.453125" style="2" customWidth="1"/>
    <col min="15636" max="15636" width="11.453125" style="2" bestFit="1" customWidth="1"/>
    <col min="15637" max="15870" width="8.54296875" style="2"/>
    <col min="15871" max="15871" width="10" style="2" customWidth="1"/>
    <col min="15872" max="15872" width="32.453125" style="2" customWidth="1"/>
    <col min="15873" max="15873" width="7.54296875" style="2" customWidth="1"/>
    <col min="15874" max="15874" width="41.54296875" style="2" customWidth="1"/>
    <col min="15875" max="15875" width="13.54296875" style="2" customWidth="1"/>
    <col min="15876" max="15876" width="8.453125" style="2" customWidth="1"/>
    <col min="15877" max="15877" width="14.54296875" style="2" bestFit="1" customWidth="1"/>
    <col min="15878" max="15878" width="13.54296875" style="2" customWidth="1"/>
    <col min="15879" max="15879" width="13.453125" style="2" customWidth="1"/>
    <col min="15880" max="15880" width="13" style="2" customWidth="1"/>
    <col min="15881" max="15884" width="12.54296875" style="2" customWidth="1"/>
    <col min="15885" max="15886" width="11.54296875" style="2" customWidth="1"/>
    <col min="15887" max="15887" width="12" style="2" customWidth="1"/>
    <col min="15888" max="15888" width="11.54296875" style="2" customWidth="1"/>
    <col min="15889" max="15889" width="12" style="2" customWidth="1"/>
    <col min="15890" max="15890" width="11.54296875" style="2" customWidth="1"/>
    <col min="15891" max="15891" width="14.453125" style="2" customWidth="1"/>
    <col min="15892" max="15892" width="11.453125" style="2" bestFit="1" customWidth="1"/>
    <col min="15893" max="16126" width="8.54296875" style="2"/>
    <col min="16127" max="16127" width="10" style="2" customWidth="1"/>
    <col min="16128" max="16128" width="32.453125" style="2" customWidth="1"/>
    <col min="16129" max="16129" width="7.54296875" style="2" customWidth="1"/>
    <col min="16130" max="16130" width="41.54296875" style="2" customWidth="1"/>
    <col min="16131" max="16131" width="13.54296875" style="2" customWidth="1"/>
    <col min="16132" max="16132" width="8.453125" style="2" customWidth="1"/>
    <col min="16133" max="16133" width="14.54296875" style="2" bestFit="1" customWidth="1"/>
    <col min="16134" max="16134" width="13.54296875" style="2" customWidth="1"/>
    <col min="16135" max="16135" width="13.453125" style="2" customWidth="1"/>
    <col min="16136" max="16136" width="13" style="2" customWidth="1"/>
    <col min="16137" max="16140" width="12.54296875" style="2" customWidth="1"/>
    <col min="16141" max="16142" width="11.54296875" style="2" customWidth="1"/>
    <col min="16143" max="16143" width="12" style="2" customWidth="1"/>
    <col min="16144" max="16144" width="11.54296875" style="2" customWidth="1"/>
    <col min="16145" max="16145" width="12" style="2" customWidth="1"/>
    <col min="16146" max="16146" width="11.54296875" style="2" customWidth="1"/>
    <col min="16147" max="16147" width="14.453125" style="2" customWidth="1"/>
    <col min="16148" max="16148" width="11.453125" style="2" bestFit="1" customWidth="1"/>
    <col min="16149" max="16384" width="8.54296875" style="2"/>
  </cols>
  <sheetData>
    <row r="1" spans="1:19" ht="14.25" customHeight="1" x14ac:dyDescent="0.3">
      <c r="A1" s="7" t="s">
        <v>2</v>
      </c>
      <c r="B1" s="8"/>
      <c r="C1" s="9"/>
      <c r="D1" s="9"/>
      <c r="E1" s="9"/>
      <c r="F1" s="9"/>
      <c r="G1" s="158"/>
      <c r="H1" s="418" t="s">
        <v>3</v>
      </c>
      <c r="I1" s="418"/>
      <c r="J1" s="418"/>
      <c r="K1" s="418"/>
      <c r="L1" s="418"/>
      <c r="M1" s="418"/>
      <c r="N1" s="418"/>
      <c r="O1" s="418"/>
      <c r="P1" s="418"/>
      <c r="Q1" s="418"/>
      <c r="R1" s="418"/>
    </row>
    <row r="2" spans="1:19" ht="26.25" customHeight="1" x14ac:dyDescent="0.3">
      <c r="A2" s="10"/>
      <c r="B2" s="11" t="s">
        <v>4</v>
      </c>
      <c r="C2" s="12" t="s">
        <v>5</v>
      </c>
      <c r="D2" s="12" t="s">
        <v>6</v>
      </c>
      <c r="E2" s="13" t="s">
        <v>7</v>
      </c>
      <c r="F2" s="14" t="s">
        <v>8</v>
      </c>
      <c r="G2" s="159" t="s">
        <v>9</v>
      </c>
      <c r="H2" s="217" t="s">
        <v>10</v>
      </c>
      <c r="I2" s="217" t="s">
        <v>11</v>
      </c>
      <c r="J2" s="217" t="s">
        <v>12</v>
      </c>
      <c r="K2" s="217" t="s">
        <v>13</v>
      </c>
      <c r="L2" s="217" t="s">
        <v>14</v>
      </c>
      <c r="M2" s="217" t="s">
        <v>15</v>
      </c>
      <c r="N2" s="217" t="s">
        <v>16</v>
      </c>
      <c r="O2" s="217" t="s">
        <v>17</v>
      </c>
      <c r="P2" s="217" t="s">
        <v>18</v>
      </c>
      <c r="Q2" s="217" t="s">
        <v>19</v>
      </c>
      <c r="R2" s="217" t="s">
        <v>20</v>
      </c>
    </row>
    <row r="3" spans="1:19" x14ac:dyDescent="0.25">
      <c r="A3" s="16">
        <v>1.1000000000000001</v>
      </c>
      <c r="B3" s="156" t="s">
        <v>21</v>
      </c>
      <c r="C3" s="17">
        <v>2885786.4963882784</v>
      </c>
      <c r="D3" s="32">
        <v>12</v>
      </c>
      <c r="E3" s="19">
        <v>0.2</v>
      </c>
      <c r="F3" s="146">
        <f>C3*D3*E3</f>
        <v>6925887.5913318684</v>
      </c>
      <c r="G3" s="160">
        <v>0</v>
      </c>
      <c r="H3" s="20">
        <v>0</v>
      </c>
      <c r="I3" s="20">
        <v>0</v>
      </c>
      <c r="J3" s="20">
        <v>0</v>
      </c>
      <c r="K3" s="20">
        <v>0</v>
      </c>
      <c r="L3" s="20">
        <v>0</v>
      </c>
      <c r="M3" s="20">
        <v>0</v>
      </c>
      <c r="N3" s="20">
        <v>0</v>
      </c>
      <c r="O3" s="20">
        <v>0</v>
      </c>
      <c r="P3" s="20">
        <v>0</v>
      </c>
      <c r="Q3" s="20">
        <v>0</v>
      </c>
      <c r="R3" s="20">
        <v>0</v>
      </c>
    </row>
    <row r="4" spans="1:19" x14ac:dyDescent="0.25">
      <c r="A4" s="16">
        <v>1.2</v>
      </c>
      <c r="B4" s="156" t="s">
        <v>1</v>
      </c>
      <c r="C4" s="17">
        <v>1616413.7422821491</v>
      </c>
      <c r="D4" s="32">
        <v>12</v>
      </c>
      <c r="E4" s="19">
        <v>1</v>
      </c>
      <c r="F4" s="146">
        <f t="shared" ref="F4:F12" si="0">C4*D4*E4</f>
        <v>19396964.907385789</v>
      </c>
      <c r="G4" s="161">
        <f>H4</f>
        <v>1616413.7422821491</v>
      </c>
      <c r="H4" s="21">
        <f>F4/12</f>
        <v>1616413.7422821491</v>
      </c>
      <c r="I4" s="21">
        <f>F4/12</f>
        <v>1616413.7422821491</v>
      </c>
      <c r="J4" s="21">
        <f>F4/12</f>
        <v>1616413.7422821491</v>
      </c>
      <c r="K4" s="21">
        <f>F4/12</f>
        <v>1616413.7422821491</v>
      </c>
      <c r="L4" s="21">
        <f>F4/12</f>
        <v>1616413.7422821491</v>
      </c>
      <c r="M4" s="21">
        <f>H4</f>
        <v>1616413.7422821491</v>
      </c>
      <c r="N4" s="21">
        <f>I4</f>
        <v>1616413.7422821491</v>
      </c>
      <c r="O4" s="21">
        <f>H4</f>
        <v>1616413.7422821491</v>
      </c>
      <c r="P4" s="21">
        <f>H4</f>
        <v>1616413.7422821491</v>
      </c>
      <c r="Q4" s="21">
        <f>H4</f>
        <v>1616413.7422821491</v>
      </c>
      <c r="R4" s="21">
        <f>H4</f>
        <v>1616413.7422821491</v>
      </c>
      <c r="S4" s="218"/>
    </row>
    <row r="5" spans="1:19" x14ac:dyDescent="0.25">
      <c r="A5" s="16">
        <v>1.3</v>
      </c>
      <c r="B5" s="4" t="s">
        <v>63</v>
      </c>
      <c r="C5" s="17">
        <v>557072.08500197122</v>
      </c>
      <c r="D5" s="62">
        <v>24</v>
      </c>
      <c r="E5" s="157">
        <v>1</v>
      </c>
      <c r="F5" s="146">
        <f>C5*D5*E5</f>
        <v>13369730.04004731</v>
      </c>
      <c r="G5" s="161">
        <f>H5</f>
        <v>1114144.1700039424</v>
      </c>
      <c r="H5" s="21">
        <f>F5/12</f>
        <v>1114144.1700039424</v>
      </c>
      <c r="I5" s="21">
        <f t="shared" ref="I5:L6" si="1">H5</f>
        <v>1114144.1700039424</v>
      </c>
      <c r="J5" s="21">
        <f t="shared" si="1"/>
        <v>1114144.1700039424</v>
      </c>
      <c r="K5" s="21">
        <f t="shared" si="1"/>
        <v>1114144.1700039424</v>
      </c>
      <c r="L5" s="21">
        <f t="shared" si="1"/>
        <v>1114144.1700039424</v>
      </c>
      <c r="M5" s="21">
        <f t="shared" ref="M5:R5" si="2">L5</f>
        <v>1114144.1700039424</v>
      </c>
      <c r="N5" s="21">
        <f t="shared" si="2"/>
        <v>1114144.1700039424</v>
      </c>
      <c r="O5" s="21">
        <f t="shared" si="2"/>
        <v>1114144.1700039424</v>
      </c>
      <c r="P5" s="21">
        <f t="shared" si="2"/>
        <v>1114144.1700039424</v>
      </c>
      <c r="Q5" s="21">
        <f t="shared" si="2"/>
        <v>1114144.1700039424</v>
      </c>
      <c r="R5" s="21">
        <f t="shared" si="2"/>
        <v>1114144.1700039424</v>
      </c>
      <c r="S5" s="218"/>
    </row>
    <row r="6" spans="1:19" ht="16.399999999999999" customHeight="1" x14ac:dyDescent="0.25">
      <c r="A6" s="16">
        <v>1.4</v>
      </c>
      <c r="B6" s="1" t="s">
        <v>22</v>
      </c>
      <c r="C6" s="17">
        <v>618478.30358881736</v>
      </c>
      <c r="D6" s="32">
        <v>12</v>
      </c>
      <c r="E6" s="19">
        <v>1</v>
      </c>
      <c r="F6" s="146">
        <f>C6*D6*E6</f>
        <v>7421739.6430658083</v>
      </c>
      <c r="G6" s="161">
        <f t="shared" ref="G6:G11" si="3">H6</f>
        <v>618478.30358881736</v>
      </c>
      <c r="H6" s="21">
        <f>F6/12</f>
        <v>618478.30358881736</v>
      </c>
      <c r="I6" s="21">
        <f t="shared" si="1"/>
        <v>618478.30358881736</v>
      </c>
      <c r="J6" s="21">
        <f t="shared" si="1"/>
        <v>618478.30358881736</v>
      </c>
      <c r="K6" s="21">
        <f t="shared" si="1"/>
        <v>618478.30358881736</v>
      </c>
      <c r="L6" s="21">
        <f t="shared" si="1"/>
        <v>618478.30358881736</v>
      </c>
      <c r="M6" s="21">
        <f t="shared" ref="M6:R6" si="4">L6</f>
        <v>618478.30358881736</v>
      </c>
      <c r="N6" s="21">
        <f t="shared" si="4"/>
        <v>618478.30358881736</v>
      </c>
      <c r="O6" s="21">
        <f t="shared" si="4"/>
        <v>618478.30358881736</v>
      </c>
      <c r="P6" s="21">
        <f t="shared" si="4"/>
        <v>618478.30358881736</v>
      </c>
      <c r="Q6" s="21">
        <f t="shared" si="4"/>
        <v>618478.30358881736</v>
      </c>
      <c r="R6" s="21">
        <f t="shared" si="4"/>
        <v>618478.30358881736</v>
      </c>
      <c r="S6" s="218"/>
    </row>
    <row r="7" spans="1:19" x14ac:dyDescent="0.25">
      <c r="A7" s="16">
        <v>1.5</v>
      </c>
      <c r="B7" s="156" t="s">
        <v>97</v>
      </c>
      <c r="C7" s="17">
        <v>1436232.7131022066</v>
      </c>
      <c r="D7" s="32">
        <v>12</v>
      </c>
      <c r="E7" s="19">
        <v>0.25</v>
      </c>
      <c r="F7" s="146">
        <f t="shared" si="0"/>
        <v>4308698.1393066198</v>
      </c>
      <c r="G7" s="36">
        <f>F7/12</f>
        <v>359058.17827555165</v>
      </c>
      <c r="H7" s="21">
        <f>F7/12</f>
        <v>359058.17827555165</v>
      </c>
      <c r="I7" s="21">
        <f>H7</f>
        <v>359058.17827555165</v>
      </c>
      <c r="J7" s="21">
        <f>I7</f>
        <v>359058.17827555165</v>
      </c>
      <c r="K7" s="21">
        <f t="shared" ref="K7:R7" si="5">J7</f>
        <v>359058.17827555165</v>
      </c>
      <c r="L7" s="21">
        <f t="shared" si="5"/>
        <v>359058.17827555165</v>
      </c>
      <c r="M7" s="21">
        <f t="shared" si="5"/>
        <v>359058.17827555165</v>
      </c>
      <c r="N7" s="21">
        <f t="shared" si="5"/>
        <v>359058.17827555165</v>
      </c>
      <c r="O7" s="21">
        <f t="shared" si="5"/>
        <v>359058.17827555165</v>
      </c>
      <c r="P7" s="21">
        <f t="shared" si="5"/>
        <v>359058.17827555165</v>
      </c>
      <c r="Q7" s="21">
        <f t="shared" si="5"/>
        <v>359058.17827555165</v>
      </c>
      <c r="R7" s="21">
        <f t="shared" si="5"/>
        <v>359058.17827555165</v>
      </c>
      <c r="S7" s="218"/>
    </row>
    <row r="8" spans="1:19" x14ac:dyDescent="0.25">
      <c r="A8" s="16">
        <v>1.6</v>
      </c>
      <c r="B8" s="156" t="s">
        <v>95</v>
      </c>
      <c r="C8" s="17">
        <v>257425.31109689234</v>
      </c>
      <c r="D8" s="32">
        <v>12</v>
      </c>
      <c r="E8" s="19">
        <v>1</v>
      </c>
      <c r="F8" s="146">
        <f t="shared" si="0"/>
        <v>3089103.7331627081</v>
      </c>
      <c r="G8" s="161">
        <f>H8</f>
        <v>257425.31109689234</v>
      </c>
      <c r="H8" s="21">
        <f>F8/12</f>
        <v>257425.31109689234</v>
      </c>
      <c r="I8" s="21">
        <f>H8</f>
        <v>257425.31109689234</v>
      </c>
      <c r="J8" s="21">
        <f t="shared" ref="J8:R11" si="6">I8</f>
        <v>257425.31109689234</v>
      </c>
      <c r="K8" s="21">
        <f t="shared" si="6"/>
        <v>257425.31109689234</v>
      </c>
      <c r="L8" s="21">
        <f t="shared" si="6"/>
        <v>257425.31109689234</v>
      </c>
      <c r="M8" s="21">
        <f t="shared" si="6"/>
        <v>257425.31109689234</v>
      </c>
      <c r="N8" s="21">
        <f t="shared" si="6"/>
        <v>257425.31109689234</v>
      </c>
      <c r="O8" s="21">
        <f t="shared" si="6"/>
        <v>257425.31109689234</v>
      </c>
      <c r="P8" s="21">
        <f t="shared" si="6"/>
        <v>257425.31109689234</v>
      </c>
      <c r="Q8" s="21">
        <f t="shared" si="6"/>
        <v>257425.31109689234</v>
      </c>
      <c r="R8" s="21">
        <f t="shared" si="6"/>
        <v>257425.31109689234</v>
      </c>
      <c r="S8" s="218"/>
    </row>
    <row r="9" spans="1:19" x14ac:dyDescent="0.25">
      <c r="A9" s="16">
        <v>1.7</v>
      </c>
      <c r="B9" s="156" t="s">
        <v>94</v>
      </c>
      <c r="C9" s="17">
        <v>8220256.2466666661</v>
      </c>
      <c r="D9" s="32">
        <v>12</v>
      </c>
      <c r="E9" s="19">
        <v>0.2</v>
      </c>
      <c r="F9" s="146">
        <f t="shared" si="0"/>
        <v>19728614.991999999</v>
      </c>
      <c r="G9" s="161">
        <f>H9</f>
        <v>822025.62466666661</v>
      </c>
      <c r="H9" s="21">
        <f>(F9/12)/2</f>
        <v>822025.62466666661</v>
      </c>
      <c r="I9" s="21">
        <f>H9</f>
        <v>822025.62466666661</v>
      </c>
      <c r="J9" s="21">
        <f t="shared" si="6"/>
        <v>822025.62466666661</v>
      </c>
      <c r="K9" s="21">
        <f t="shared" si="6"/>
        <v>822025.62466666661</v>
      </c>
      <c r="L9" s="21">
        <f t="shared" si="6"/>
        <v>822025.62466666661</v>
      </c>
      <c r="M9" s="21">
        <f t="shared" si="6"/>
        <v>822025.62466666661</v>
      </c>
      <c r="N9" s="21">
        <f t="shared" si="6"/>
        <v>822025.62466666661</v>
      </c>
      <c r="O9" s="21">
        <f t="shared" si="6"/>
        <v>822025.62466666661</v>
      </c>
      <c r="P9" s="21">
        <f t="shared" si="6"/>
        <v>822025.62466666661</v>
      </c>
      <c r="Q9" s="21">
        <f t="shared" si="6"/>
        <v>822025.62466666661</v>
      </c>
      <c r="R9" s="21">
        <f t="shared" si="6"/>
        <v>822025.62466666661</v>
      </c>
      <c r="S9" s="218"/>
    </row>
    <row r="10" spans="1:19" ht="14.15" customHeight="1" x14ac:dyDescent="0.25">
      <c r="A10" s="16">
        <v>1.8</v>
      </c>
      <c r="B10" s="156" t="s">
        <v>23</v>
      </c>
      <c r="C10" s="17">
        <v>5079979.8077511201</v>
      </c>
      <c r="D10" s="32">
        <v>12</v>
      </c>
      <c r="E10" s="19">
        <v>0.05</v>
      </c>
      <c r="F10" s="146">
        <f t="shared" si="0"/>
        <v>3047987.8846506723</v>
      </c>
      <c r="G10" s="161">
        <f t="shared" si="3"/>
        <v>253998.99038755603</v>
      </c>
      <c r="H10" s="21">
        <f>F10/12</f>
        <v>253998.99038755603</v>
      </c>
      <c r="I10" s="21">
        <f>H10</f>
        <v>253998.99038755603</v>
      </c>
      <c r="J10" s="21">
        <f t="shared" si="6"/>
        <v>253998.99038755603</v>
      </c>
      <c r="K10" s="21">
        <f t="shared" si="6"/>
        <v>253998.99038755603</v>
      </c>
      <c r="L10" s="21">
        <f t="shared" si="6"/>
        <v>253998.99038755603</v>
      </c>
      <c r="M10" s="21">
        <f t="shared" si="6"/>
        <v>253998.99038755603</v>
      </c>
      <c r="N10" s="21">
        <f t="shared" si="6"/>
        <v>253998.99038755603</v>
      </c>
      <c r="O10" s="21">
        <f t="shared" si="6"/>
        <v>253998.99038755603</v>
      </c>
      <c r="P10" s="21">
        <f t="shared" si="6"/>
        <v>253998.99038755603</v>
      </c>
      <c r="Q10" s="21">
        <f t="shared" si="6"/>
        <v>253998.99038755603</v>
      </c>
      <c r="R10" s="21">
        <f t="shared" si="6"/>
        <v>253998.99038755603</v>
      </c>
      <c r="S10" s="218"/>
    </row>
    <row r="11" spans="1:19" ht="25" x14ac:dyDescent="0.25">
      <c r="A11" s="16">
        <v>1.9</v>
      </c>
      <c r="B11" s="156" t="s">
        <v>24</v>
      </c>
      <c r="C11" s="209">
        <v>2025965.6901479678</v>
      </c>
      <c r="D11" s="210">
        <v>12</v>
      </c>
      <c r="E11" s="211">
        <v>0.05</v>
      </c>
      <c r="F11" s="212">
        <f t="shared" si="0"/>
        <v>1215579.4140887808</v>
      </c>
      <c r="G11" s="213">
        <f t="shared" si="3"/>
        <v>101298.28450739839</v>
      </c>
      <c r="H11" s="21">
        <f>F11/12</f>
        <v>101298.28450739839</v>
      </c>
      <c r="I11" s="21">
        <f>H11</f>
        <v>101298.28450739839</v>
      </c>
      <c r="J11" s="21">
        <f t="shared" si="6"/>
        <v>101298.28450739839</v>
      </c>
      <c r="K11" s="21">
        <f t="shared" si="6"/>
        <v>101298.28450739839</v>
      </c>
      <c r="L11" s="21">
        <f t="shared" si="6"/>
        <v>101298.28450739839</v>
      </c>
      <c r="M11" s="21">
        <f t="shared" si="6"/>
        <v>101298.28450739839</v>
      </c>
      <c r="N11" s="21">
        <f t="shared" si="6"/>
        <v>101298.28450739839</v>
      </c>
      <c r="O11" s="21">
        <f t="shared" si="6"/>
        <v>101298.28450739839</v>
      </c>
      <c r="P11" s="21">
        <f t="shared" si="6"/>
        <v>101298.28450739839</v>
      </c>
      <c r="Q11" s="21">
        <f t="shared" si="6"/>
        <v>101298.28450739839</v>
      </c>
      <c r="R11" s="21">
        <f t="shared" si="6"/>
        <v>101298.28450739839</v>
      </c>
      <c r="S11" s="218"/>
    </row>
    <row r="12" spans="1:19" x14ac:dyDescent="0.25">
      <c r="A12" s="23" t="s">
        <v>96</v>
      </c>
      <c r="B12" s="156" t="s">
        <v>25</v>
      </c>
      <c r="C12" s="17">
        <v>3210278.6276795324</v>
      </c>
      <c r="D12" s="32">
        <v>12</v>
      </c>
      <c r="E12" s="19">
        <v>7.0000000000000007E-2</v>
      </c>
      <c r="F12" s="146">
        <f t="shared" si="0"/>
        <v>2696634.0472508073</v>
      </c>
      <c r="G12" s="191">
        <f>F12/12</f>
        <v>224719.50393756726</v>
      </c>
      <c r="H12" s="191">
        <f t="shared" ref="H12:R12" si="7">$G$12</f>
        <v>224719.50393756726</v>
      </c>
      <c r="I12" s="191">
        <f t="shared" si="7"/>
        <v>224719.50393756726</v>
      </c>
      <c r="J12" s="21">
        <f t="shared" si="7"/>
        <v>224719.50393756726</v>
      </c>
      <c r="K12" s="21">
        <f t="shared" si="7"/>
        <v>224719.50393756726</v>
      </c>
      <c r="L12" s="21">
        <f t="shared" si="7"/>
        <v>224719.50393756726</v>
      </c>
      <c r="M12" s="21">
        <f t="shared" si="7"/>
        <v>224719.50393756726</v>
      </c>
      <c r="N12" s="21">
        <f t="shared" si="7"/>
        <v>224719.50393756726</v>
      </c>
      <c r="O12" s="21">
        <f t="shared" si="7"/>
        <v>224719.50393756726</v>
      </c>
      <c r="P12" s="21">
        <f t="shared" si="7"/>
        <v>224719.50393756726</v>
      </c>
      <c r="Q12" s="21">
        <f t="shared" si="7"/>
        <v>224719.50393756726</v>
      </c>
      <c r="R12" s="21">
        <f t="shared" si="7"/>
        <v>224719.50393756726</v>
      </c>
      <c r="S12" s="218"/>
    </row>
    <row r="13" spans="1:19" s="24" customFormat="1" ht="13" x14ac:dyDescent="0.3">
      <c r="A13" s="25"/>
      <c r="B13" s="419" t="s">
        <v>26</v>
      </c>
      <c r="C13" s="420"/>
      <c r="D13" s="420"/>
      <c r="E13" s="421"/>
      <c r="F13" s="26">
        <f t="shared" ref="F13:R13" si="8">SUM(F3:F12)</f>
        <v>81200940.392290384</v>
      </c>
      <c r="G13" s="26">
        <f t="shared" si="8"/>
        <v>5367562.1087465417</v>
      </c>
      <c r="H13" s="26">
        <f t="shared" si="8"/>
        <v>5367562.1087465417</v>
      </c>
      <c r="I13" s="26">
        <f t="shared" si="8"/>
        <v>5367562.1087465417</v>
      </c>
      <c r="J13" s="26">
        <f t="shared" si="8"/>
        <v>5367562.1087465417</v>
      </c>
      <c r="K13" s="26">
        <f t="shared" si="8"/>
        <v>5367562.1087465417</v>
      </c>
      <c r="L13" s="26">
        <f t="shared" si="8"/>
        <v>5367562.1087465417</v>
      </c>
      <c r="M13" s="26">
        <f t="shared" si="8"/>
        <v>5367562.1087465417</v>
      </c>
      <c r="N13" s="26">
        <f t="shared" si="8"/>
        <v>5367562.1087465417</v>
      </c>
      <c r="O13" s="26">
        <f t="shared" si="8"/>
        <v>5367562.1087465417</v>
      </c>
      <c r="P13" s="26">
        <f t="shared" si="8"/>
        <v>5367562.1087465417</v>
      </c>
      <c r="Q13" s="26">
        <f t="shared" si="8"/>
        <v>5367562.1087465417</v>
      </c>
      <c r="R13" s="26">
        <f t="shared" si="8"/>
        <v>5367562.1087465417</v>
      </c>
      <c r="S13" s="218"/>
    </row>
    <row r="14" spans="1:19" ht="13" x14ac:dyDescent="0.3">
      <c r="B14" s="28"/>
      <c r="C14" s="29"/>
      <c r="D14" s="29"/>
      <c r="E14" s="29"/>
      <c r="F14" s="30"/>
      <c r="G14" s="162"/>
      <c r="H14" s="15"/>
      <c r="I14" s="15"/>
      <c r="J14" s="15"/>
      <c r="K14" s="15"/>
      <c r="L14" s="15"/>
      <c r="M14" s="15"/>
      <c r="N14" s="15"/>
      <c r="O14" s="15"/>
      <c r="P14" s="15"/>
      <c r="Q14" s="15"/>
      <c r="R14" s="15"/>
    </row>
    <row r="15" spans="1:19" ht="13" x14ac:dyDescent="0.3">
      <c r="A15" s="419" t="s">
        <v>27</v>
      </c>
      <c r="B15" s="420"/>
      <c r="C15" s="420"/>
      <c r="D15" s="420"/>
      <c r="E15" s="420"/>
      <c r="F15" s="420"/>
      <c r="G15" s="163"/>
      <c r="H15" s="15"/>
      <c r="I15" s="15"/>
      <c r="J15" s="15"/>
      <c r="K15" s="15"/>
      <c r="L15" s="15"/>
      <c r="M15" s="15"/>
      <c r="N15" s="15"/>
      <c r="O15" s="15"/>
      <c r="P15" s="15"/>
      <c r="Q15" s="15"/>
      <c r="R15" s="15"/>
    </row>
    <row r="16" spans="1:19" ht="13" x14ac:dyDescent="0.3">
      <c r="A16" s="31"/>
      <c r="B16" s="11" t="s">
        <v>4</v>
      </c>
      <c r="C16" s="12" t="s">
        <v>5</v>
      </c>
      <c r="D16" s="12" t="s">
        <v>6</v>
      </c>
      <c r="E16" s="13" t="s">
        <v>7</v>
      </c>
      <c r="F16" s="14" t="s">
        <v>8</v>
      </c>
      <c r="G16" s="164"/>
      <c r="H16" s="15"/>
      <c r="I16" s="15"/>
      <c r="J16" s="15"/>
      <c r="K16" s="15"/>
      <c r="L16" s="15"/>
      <c r="M16" s="15"/>
      <c r="N16" s="15"/>
      <c r="O16" s="15"/>
      <c r="P16" s="15"/>
      <c r="Q16" s="15"/>
      <c r="R16" s="15"/>
    </row>
    <row r="17" spans="1:20" x14ac:dyDescent="0.25">
      <c r="A17" s="16">
        <v>2.1</v>
      </c>
      <c r="B17" s="1" t="s">
        <v>28</v>
      </c>
      <c r="C17" s="17">
        <v>1100</v>
      </c>
      <c r="D17" s="32">
        <v>5200</v>
      </c>
      <c r="E17" s="19">
        <v>1</v>
      </c>
      <c r="F17" s="22">
        <f t="shared" ref="F17:F27" si="9">C17*D17*E17</f>
        <v>5720000</v>
      </c>
      <c r="G17" s="36">
        <v>0</v>
      </c>
      <c r="H17" s="20">
        <v>0</v>
      </c>
      <c r="I17" s="20">
        <v>0</v>
      </c>
      <c r="J17" s="20">
        <v>0</v>
      </c>
      <c r="K17" s="20">
        <v>0</v>
      </c>
      <c r="L17" s="20">
        <v>0</v>
      </c>
      <c r="M17" s="20">
        <v>0</v>
      </c>
      <c r="N17" s="20">
        <v>0</v>
      </c>
      <c r="O17" s="20">
        <v>0</v>
      </c>
      <c r="P17" s="20">
        <v>0</v>
      </c>
      <c r="Q17" s="20">
        <v>0</v>
      </c>
      <c r="R17" s="20">
        <v>0</v>
      </c>
    </row>
    <row r="18" spans="1:20" x14ac:dyDescent="0.25">
      <c r="A18" s="16">
        <v>2.2000000000000002</v>
      </c>
      <c r="B18" s="1" t="s">
        <v>29</v>
      </c>
      <c r="C18" s="17">
        <v>1100</v>
      </c>
      <c r="D18" s="32">
        <v>8000</v>
      </c>
      <c r="E18" s="19">
        <v>1</v>
      </c>
      <c r="F18" s="22">
        <f t="shared" si="9"/>
        <v>8800000</v>
      </c>
      <c r="G18" s="36">
        <v>0</v>
      </c>
      <c r="H18" s="20">
        <v>0</v>
      </c>
      <c r="I18" s="20">
        <v>0</v>
      </c>
      <c r="J18" s="20">
        <v>0</v>
      </c>
      <c r="K18" s="20">
        <v>0</v>
      </c>
      <c r="L18" s="20">
        <v>0</v>
      </c>
      <c r="M18" s="20">
        <v>0</v>
      </c>
      <c r="N18" s="20">
        <v>0</v>
      </c>
      <c r="O18" s="20">
        <v>0</v>
      </c>
      <c r="P18" s="20">
        <v>0</v>
      </c>
      <c r="Q18" s="20">
        <v>0</v>
      </c>
      <c r="R18" s="20">
        <v>0</v>
      </c>
    </row>
    <row r="19" spans="1:20" x14ac:dyDescent="0.25">
      <c r="A19" s="16">
        <v>2.2999999999999998</v>
      </c>
      <c r="B19" s="33" t="s">
        <v>30</v>
      </c>
      <c r="C19" s="208">
        <v>960</v>
      </c>
      <c r="D19" s="32">
        <v>11000</v>
      </c>
      <c r="E19" s="19">
        <v>1</v>
      </c>
      <c r="F19" s="22">
        <f t="shared" si="9"/>
        <v>10560000</v>
      </c>
      <c r="G19" s="36">
        <v>0</v>
      </c>
      <c r="H19" s="20">
        <v>0</v>
      </c>
      <c r="I19" s="20">
        <v>0</v>
      </c>
      <c r="J19" s="20">
        <v>0</v>
      </c>
      <c r="K19" s="20">
        <v>0</v>
      </c>
      <c r="L19" s="20">
        <v>0</v>
      </c>
      <c r="M19" s="20">
        <v>0</v>
      </c>
      <c r="N19" s="20">
        <v>0</v>
      </c>
      <c r="O19" s="20">
        <v>0</v>
      </c>
      <c r="P19" s="20">
        <v>0</v>
      </c>
      <c r="Q19" s="20">
        <v>0</v>
      </c>
      <c r="R19" s="20">
        <v>0</v>
      </c>
    </row>
    <row r="20" spans="1:20" x14ac:dyDescent="0.25">
      <c r="A20" s="16">
        <v>2.4</v>
      </c>
      <c r="B20" s="34" t="s">
        <v>31</v>
      </c>
      <c r="C20" s="17">
        <v>8500</v>
      </c>
      <c r="D20" s="32">
        <v>2000</v>
      </c>
      <c r="E20" s="19">
        <v>1</v>
      </c>
      <c r="F20" s="22">
        <f t="shared" si="9"/>
        <v>17000000</v>
      </c>
      <c r="G20" s="36">
        <v>0</v>
      </c>
      <c r="H20" s="21"/>
      <c r="I20" s="15"/>
      <c r="J20" s="21">
        <f>F20</f>
        <v>17000000</v>
      </c>
      <c r="K20" s="15"/>
      <c r="M20" s="15"/>
      <c r="N20" s="15"/>
      <c r="O20" s="15"/>
      <c r="P20" s="15"/>
      <c r="Q20" s="15"/>
      <c r="R20" s="15"/>
    </row>
    <row r="21" spans="1:20" x14ac:dyDescent="0.25">
      <c r="A21" s="16">
        <v>2.5</v>
      </c>
      <c r="B21" s="34" t="s">
        <v>32</v>
      </c>
      <c r="C21" s="17">
        <f>1050*2</f>
        <v>2100</v>
      </c>
      <c r="D21" s="32">
        <v>1000</v>
      </c>
      <c r="E21" s="19">
        <v>1</v>
      </c>
      <c r="F21" s="22">
        <f t="shared" si="9"/>
        <v>2100000</v>
      </c>
      <c r="G21" s="21">
        <f>F21</f>
        <v>2100000</v>
      </c>
      <c r="I21" s="15"/>
      <c r="J21" s="15"/>
      <c r="K21" s="15"/>
      <c r="L21" s="15"/>
      <c r="M21" s="15"/>
      <c r="N21" s="15"/>
      <c r="O21" s="15"/>
      <c r="P21" s="15"/>
      <c r="Q21" s="15"/>
      <c r="R21" s="15"/>
    </row>
    <row r="22" spans="1:20" x14ac:dyDescent="0.25">
      <c r="A22" s="147">
        <v>2.6</v>
      </c>
      <c r="B22" s="150" t="s">
        <v>0</v>
      </c>
      <c r="C22" s="148">
        <f>310*725</f>
        <v>224750</v>
      </c>
      <c r="D22" s="18">
        <v>12</v>
      </c>
      <c r="E22" s="149">
        <v>1</v>
      </c>
      <c r="F22" s="22">
        <f t="shared" si="9"/>
        <v>2697000</v>
      </c>
      <c r="G22" s="36">
        <f>C22</f>
        <v>224750</v>
      </c>
      <c r="H22" s="22">
        <f t="shared" ref="H22:R25" si="10">G22</f>
        <v>224750</v>
      </c>
      <c r="I22" s="21">
        <f t="shared" si="10"/>
        <v>224750</v>
      </c>
      <c r="J22" s="21">
        <f t="shared" si="10"/>
        <v>224750</v>
      </c>
      <c r="K22" s="21">
        <f t="shared" si="10"/>
        <v>224750</v>
      </c>
      <c r="L22" s="21">
        <f t="shared" si="10"/>
        <v>224750</v>
      </c>
      <c r="M22" s="21">
        <f t="shared" si="10"/>
        <v>224750</v>
      </c>
      <c r="N22" s="21">
        <f t="shared" si="10"/>
        <v>224750</v>
      </c>
      <c r="O22" s="21">
        <f t="shared" si="10"/>
        <v>224750</v>
      </c>
      <c r="P22" s="21">
        <f t="shared" si="10"/>
        <v>224750</v>
      </c>
      <c r="Q22" s="21">
        <f t="shared" si="10"/>
        <v>224750</v>
      </c>
      <c r="R22" s="21">
        <f t="shared" si="10"/>
        <v>224750</v>
      </c>
    </row>
    <row r="23" spans="1:20" x14ac:dyDescent="0.25">
      <c r="A23" s="147">
        <v>2.7</v>
      </c>
      <c r="B23" s="150" t="s">
        <v>33</v>
      </c>
      <c r="C23" s="148">
        <f>520*725</f>
        <v>377000</v>
      </c>
      <c r="D23" s="18">
        <v>12</v>
      </c>
      <c r="E23" s="149">
        <v>1</v>
      </c>
      <c r="F23" s="22">
        <f t="shared" si="9"/>
        <v>4524000</v>
      </c>
      <c r="G23" s="36">
        <f>C23</f>
        <v>377000</v>
      </c>
      <c r="H23" s="22">
        <f t="shared" si="10"/>
        <v>377000</v>
      </c>
      <c r="I23" s="21">
        <f t="shared" si="10"/>
        <v>377000</v>
      </c>
      <c r="J23" s="21">
        <f t="shared" si="10"/>
        <v>377000</v>
      </c>
      <c r="K23" s="21">
        <f t="shared" si="10"/>
        <v>377000</v>
      </c>
      <c r="L23" s="21">
        <f t="shared" si="10"/>
        <v>377000</v>
      </c>
      <c r="M23" s="21">
        <f t="shared" si="10"/>
        <v>377000</v>
      </c>
      <c r="N23" s="21">
        <f t="shared" si="10"/>
        <v>377000</v>
      </c>
      <c r="O23" s="21">
        <f t="shared" si="10"/>
        <v>377000</v>
      </c>
      <c r="P23" s="21">
        <f t="shared" si="10"/>
        <v>377000</v>
      </c>
      <c r="Q23" s="21">
        <f t="shared" si="10"/>
        <v>377000</v>
      </c>
      <c r="R23" s="21">
        <f t="shared" si="10"/>
        <v>377000</v>
      </c>
    </row>
    <row r="24" spans="1:20" s="35" customFormat="1" ht="25" x14ac:dyDescent="0.35">
      <c r="A24" s="214">
        <v>2.8</v>
      </c>
      <c r="B24" s="150" t="s">
        <v>34</v>
      </c>
      <c r="C24" s="192">
        <v>1400000</v>
      </c>
      <c r="D24" s="18">
        <v>12</v>
      </c>
      <c r="E24" s="149">
        <v>1</v>
      </c>
      <c r="F24" s="36">
        <f t="shared" si="9"/>
        <v>16800000</v>
      </c>
      <c r="G24" s="36">
        <f>C24</f>
        <v>1400000</v>
      </c>
      <c r="H24" s="37">
        <f t="shared" si="10"/>
        <v>1400000</v>
      </c>
      <c r="I24" s="37">
        <f t="shared" si="10"/>
        <v>1400000</v>
      </c>
      <c r="J24" s="37">
        <f t="shared" si="10"/>
        <v>1400000</v>
      </c>
      <c r="K24" s="37">
        <f t="shared" si="10"/>
        <v>1400000</v>
      </c>
      <c r="L24" s="37">
        <f t="shared" si="10"/>
        <v>1400000</v>
      </c>
      <c r="M24" s="37">
        <f t="shared" si="10"/>
        <v>1400000</v>
      </c>
      <c r="N24" s="37">
        <f t="shared" si="10"/>
        <v>1400000</v>
      </c>
      <c r="O24" s="37">
        <f t="shared" si="10"/>
        <v>1400000</v>
      </c>
      <c r="P24" s="37">
        <f t="shared" si="10"/>
        <v>1400000</v>
      </c>
      <c r="Q24" s="37">
        <f t="shared" si="10"/>
        <v>1400000</v>
      </c>
      <c r="R24" s="37">
        <f t="shared" si="10"/>
        <v>1400000</v>
      </c>
    </row>
    <row r="25" spans="1:20" x14ac:dyDescent="0.25">
      <c r="A25" s="147">
        <v>2.9</v>
      </c>
      <c r="B25" s="150" t="s">
        <v>35</v>
      </c>
      <c r="C25" s="148">
        <f>320*725</f>
        <v>232000</v>
      </c>
      <c r="D25" s="18">
        <v>12</v>
      </c>
      <c r="E25" s="149">
        <v>1</v>
      </c>
      <c r="F25" s="22">
        <f t="shared" si="9"/>
        <v>2784000</v>
      </c>
      <c r="G25" s="36">
        <f>C25</f>
        <v>232000</v>
      </c>
      <c r="H25" s="22">
        <f>G25</f>
        <v>232000</v>
      </c>
      <c r="I25" s="21">
        <f>H25</f>
        <v>232000</v>
      </c>
      <c r="J25" s="21">
        <f t="shared" si="10"/>
        <v>232000</v>
      </c>
      <c r="K25" s="21">
        <f t="shared" si="10"/>
        <v>232000</v>
      </c>
      <c r="L25" s="21">
        <f t="shared" si="10"/>
        <v>232000</v>
      </c>
      <c r="M25" s="21">
        <f t="shared" si="10"/>
        <v>232000</v>
      </c>
      <c r="N25" s="21">
        <f t="shared" si="10"/>
        <v>232000</v>
      </c>
      <c r="O25" s="21">
        <f t="shared" si="10"/>
        <v>232000</v>
      </c>
      <c r="P25" s="21">
        <f t="shared" si="10"/>
        <v>232000</v>
      </c>
      <c r="Q25" s="21">
        <f t="shared" si="10"/>
        <v>232000</v>
      </c>
      <c r="R25" s="21">
        <f t="shared" si="10"/>
        <v>232000</v>
      </c>
    </row>
    <row r="26" spans="1:20" x14ac:dyDescent="0.25">
      <c r="A26" s="107" t="s">
        <v>36</v>
      </c>
      <c r="B26" s="150" t="s">
        <v>65</v>
      </c>
      <c r="C26" s="148">
        <f>(650000+45000+70000)</f>
        <v>765000</v>
      </c>
      <c r="D26" s="18">
        <v>2</v>
      </c>
      <c r="E26" s="149">
        <v>1</v>
      </c>
      <c r="F26" s="22">
        <f t="shared" si="9"/>
        <v>1530000</v>
      </c>
      <c r="G26" s="36"/>
      <c r="H26" s="15"/>
      <c r="I26" s="21">
        <f>C26</f>
        <v>765000</v>
      </c>
      <c r="J26" s="15"/>
      <c r="K26" s="15"/>
      <c r="L26" s="15"/>
      <c r="M26" s="15"/>
      <c r="N26" s="15"/>
      <c r="O26" s="15"/>
      <c r="P26" s="15"/>
      <c r="Q26" s="15"/>
      <c r="R26" s="15"/>
    </row>
    <row r="27" spans="1:20" x14ac:dyDescent="0.25">
      <c r="A27" s="107" t="s">
        <v>37</v>
      </c>
      <c r="B27" s="150" t="s">
        <v>64</v>
      </c>
      <c r="C27" s="148">
        <v>650000</v>
      </c>
      <c r="D27" s="18">
        <v>1</v>
      </c>
      <c r="E27" s="149">
        <v>1</v>
      </c>
      <c r="F27" s="22">
        <f t="shared" si="9"/>
        <v>650000</v>
      </c>
      <c r="G27" s="36"/>
      <c r="H27" s="15"/>
      <c r="I27" s="21">
        <f>C27</f>
        <v>650000</v>
      </c>
      <c r="J27" s="15"/>
      <c r="K27" s="15"/>
      <c r="L27" s="15"/>
      <c r="M27" s="15"/>
      <c r="N27" s="15"/>
      <c r="O27" s="15"/>
      <c r="P27" s="15"/>
      <c r="Q27" s="15"/>
      <c r="R27" s="15"/>
    </row>
    <row r="28" spans="1:20" x14ac:dyDescent="0.25">
      <c r="A28" s="147"/>
      <c r="B28" s="151"/>
      <c r="C28" s="147"/>
      <c r="D28" s="147"/>
      <c r="E28" s="149"/>
      <c r="F28" s="22"/>
      <c r="G28" s="36"/>
      <c r="H28" s="15"/>
      <c r="I28" s="15"/>
      <c r="J28" s="15"/>
      <c r="K28" s="15"/>
      <c r="L28" s="15"/>
      <c r="M28" s="15"/>
      <c r="N28" s="15"/>
      <c r="O28" s="15"/>
      <c r="P28" s="15"/>
      <c r="Q28" s="15"/>
      <c r="R28" s="15"/>
    </row>
    <row r="29" spans="1:20" ht="13" x14ac:dyDescent="0.3">
      <c r="A29" s="193"/>
      <c r="B29" s="422" t="s">
        <v>38</v>
      </c>
      <c r="C29" s="423"/>
      <c r="D29" s="423"/>
      <c r="E29" s="424"/>
      <c r="F29" s="38">
        <f>SUM(F17:F28)</f>
        <v>73165000</v>
      </c>
      <c r="G29" s="165">
        <f>SUM(G17:G28)</f>
        <v>4333750</v>
      </c>
      <c r="H29" s="38">
        <f>SUM(H17:H28)</f>
        <v>2233750</v>
      </c>
      <c r="I29" s="38">
        <f>SUM(I17:I28)</f>
        <v>3648750</v>
      </c>
      <c r="J29" s="38">
        <f t="shared" ref="J29:R29" si="11">SUM(J17:J28)</f>
        <v>19233750</v>
      </c>
      <c r="K29" s="38">
        <f t="shared" si="11"/>
        <v>2233750</v>
      </c>
      <c r="L29" s="38">
        <f t="shared" si="11"/>
        <v>2233750</v>
      </c>
      <c r="M29" s="38">
        <f t="shared" si="11"/>
        <v>2233750</v>
      </c>
      <c r="N29" s="38">
        <f t="shared" si="11"/>
        <v>2233750</v>
      </c>
      <c r="O29" s="38">
        <f t="shared" si="11"/>
        <v>2233750</v>
      </c>
      <c r="P29" s="38">
        <f t="shared" si="11"/>
        <v>2233750</v>
      </c>
      <c r="Q29" s="38">
        <f t="shared" si="11"/>
        <v>2233750</v>
      </c>
      <c r="R29" s="38">
        <f t="shared" si="11"/>
        <v>2233750</v>
      </c>
      <c r="S29" s="39"/>
      <c r="T29" s="39"/>
    </row>
    <row r="30" spans="1:20" ht="13" x14ac:dyDescent="0.3">
      <c r="A30" s="194"/>
      <c r="B30" s="195"/>
      <c r="C30" s="196"/>
      <c r="D30" s="196"/>
      <c r="E30" s="196"/>
      <c r="F30" s="41"/>
      <c r="G30" s="166"/>
      <c r="H30" s="15"/>
      <c r="I30" s="15"/>
      <c r="J30" s="15"/>
      <c r="K30" s="15"/>
      <c r="L30" s="15"/>
      <c r="M30" s="15"/>
      <c r="N30" s="15"/>
      <c r="O30" s="15"/>
      <c r="P30" s="15"/>
      <c r="Q30" s="15"/>
      <c r="R30" s="15"/>
    </row>
    <row r="31" spans="1:20" ht="13" x14ac:dyDescent="0.25">
      <c r="A31" s="197" t="s">
        <v>39</v>
      </c>
      <c r="B31" s="198"/>
      <c r="C31" s="199"/>
      <c r="D31" s="199"/>
      <c r="E31" s="199"/>
      <c r="F31" s="42"/>
      <c r="G31" s="167"/>
      <c r="H31" s="15"/>
      <c r="I31" s="15"/>
      <c r="J31" s="15"/>
      <c r="K31" s="15"/>
      <c r="L31" s="15"/>
      <c r="M31" s="15"/>
      <c r="N31" s="15"/>
      <c r="O31" s="15"/>
      <c r="P31" s="21"/>
      <c r="Q31" s="15"/>
      <c r="R31" s="15"/>
    </row>
    <row r="32" spans="1:20" ht="13" x14ac:dyDescent="0.3">
      <c r="A32" s="193"/>
      <c r="B32" s="200" t="s">
        <v>4</v>
      </c>
      <c r="C32" s="201" t="s">
        <v>5</v>
      </c>
      <c r="D32" s="201" t="s">
        <v>6</v>
      </c>
      <c r="E32" s="202" t="s">
        <v>7</v>
      </c>
      <c r="F32" s="14" t="s">
        <v>8</v>
      </c>
      <c r="G32" s="164"/>
      <c r="H32" s="15"/>
      <c r="I32" s="15"/>
      <c r="J32" s="15"/>
      <c r="K32" s="15"/>
      <c r="L32" s="15"/>
      <c r="M32" s="15"/>
      <c r="N32" s="15"/>
      <c r="O32" s="15"/>
      <c r="P32" s="15"/>
      <c r="Q32" s="15"/>
      <c r="R32" s="15"/>
    </row>
    <row r="33" spans="1:18" x14ac:dyDescent="0.25">
      <c r="A33" s="147">
        <v>3.1</v>
      </c>
      <c r="B33" s="203" t="s">
        <v>40</v>
      </c>
      <c r="C33" s="153"/>
      <c r="D33" s="18">
        <v>20</v>
      </c>
      <c r="E33" s="149">
        <v>1</v>
      </c>
      <c r="F33" s="22">
        <f t="shared" ref="F33:F38" si="12">C33*D33*E33</f>
        <v>0</v>
      </c>
      <c r="G33" s="36"/>
      <c r="H33" s="15"/>
      <c r="I33" s="15"/>
      <c r="J33" s="15"/>
      <c r="K33" s="15"/>
      <c r="L33" s="15"/>
      <c r="M33" s="15"/>
      <c r="N33" s="15"/>
      <c r="O33" s="15"/>
      <c r="P33" s="15"/>
      <c r="Q33" s="15"/>
      <c r="R33" s="15"/>
    </row>
    <row r="34" spans="1:18" x14ac:dyDescent="0.25">
      <c r="A34" s="147">
        <v>3.2</v>
      </c>
      <c r="B34" s="204" t="s">
        <v>41</v>
      </c>
      <c r="C34" s="205"/>
      <c r="D34" s="206">
        <v>350</v>
      </c>
      <c r="E34" s="149">
        <v>1</v>
      </c>
      <c r="F34" s="22">
        <f t="shared" si="12"/>
        <v>0</v>
      </c>
      <c r="G34" s="36"/>
      <c r="H34" s="15"/>
      <c r="I34" s="15"/>
      <c r="J34" s="15"/>
      <c r="K34" s="15"/>
      <c r="L34" s="15"/>
      <c r="M34" s="15"/>
      <c r="N34" s="15"/>
      <c r="O34" s="15"/>
      <c r="P34" s="15"/>
      <c r="Q34" s="15"/>
      <c r="R34" s="15"/>
    </row>
    <row r="35" spans="1:18" x14ac:dyDescent="0.25">
      <c r="A35" s="48">
        <v>3.4</v>
      </c>
      <c r="B35" s="44" t="s">
        <v>42</v>
      </c>
      <c r="C35" s="45"/>
      <c r="D35" s="46">
        <v>5</v>
      </c>
      <c r="E35" s="47">
        <v>1</v>
      </c>
      <c r="F35" s="22">
        <f t="shared" si="12"/>
        <v>0</v>
      </c>
      <c r="G35" s="36"/>
      <c r="H35" s="15"/>
      <c r="I35" s="15"/>
      <c r="J35" s="15"/>
      <c r="K35" s="15"/>
      <c r="L35" s="15"/>
      <c r="M35" s="15"/>
      <c r="N35" s="15"/>
      <c r="O35" s="15"/>
      <c r="P35" s="15"/>
      <c r="Q35" s="15"/>
      <c r="R35" s="15"/>
    </row>
    <row r="36" spans="1:18" x14ac:dyDescent="0.25">
      <c r="A36" s="48">
        <v>3.5</v>
      </c>
      <c r="B36" s="44" t="s">
        <v>43</v>
      </c>
      <c r="C36" s="45"/>
      <c r="D36" s="46">
        <v>10</v>
      </c>
      <c r="E36" s="47">
        <v>1</v>
      </c>
      <c r="F36" s="22">
        <f t="shared" si="12"/>
        <v>0</v>
      </c>
      <c r="G36" s="36"/>
      <c r="H36" s="15"/>
      <c r="I36" s="15"/>
      <c r="J36" s="15"/>
      <c r="K36" s="15"/>
      <c r="L36" s="15"/>
      <c r="M36" s="15"/>
      <c r="N36" s="15"/>
      <c r="O36" s="15"/>
      <c r="P36" s="15"/>
      <c r="Q36" s="15"/>
      <c r="R36" s="15"/>
    </row>
    <row r="37" spans="1:18" x14ac:dyDescent="0.25">
      <c r="A37" s="48">
        <v>3.6</v>
      </c>
      <c r="B37" s="44" t="s">
        <v>44</v>
      </c>
      <c r="C37" s="45"/>
      <c r="D37" s="46">
        <v>15</v>
      </c>
      <c r="E37" s="47">
        <v>1</v>
      </c>
      <c r="F37" s="22">
        <f t="shared" si="12"/>
        <v>0</v>
      </c>
      <c r="G37" s="36"/>
      <c r="H37" s="15"/>
      <c r="I37" s="15"/>
      <c r="J37" s="15"/>
      <c r="K37" s="15"/>
      <c r="L37" s="15"/>
      <c r="M37" s="15"/>
      <c r="N37" s="15"/>
      <c r="O37" s="15"/>
      <c r="P37" s="15"/>
      <c r="Q37" s="15"/>
      <c r="R37" s="15"/>
    </row>
    <row r="38" spans="1:18" x14ac:dyDescent="0.25">
      <c r="A38" s="48">
        <v>3.6</v>
      </c>
      <c r="B38" s="44" t="s">
        <v>108</v>
      </c>
      <c r="C38" s="205">
        <v>3500000</v>
      </c>
      <c r="D38" s="46">
        <v>2</v>
      </c>
      <c r="E38" s="47">
        <v>1</v>
      </c>
      <c r="F38" s="22">
        <f t="shared" si="12"/>
        <v>7000000</v>
      </c>
      <c r="G38" s="36">
        <f>F38</f>
        <v>7000000</v>
      </c>
      <c r="H38" s="15"/>
      <c r="I38" s="15"/>
      <c r="J38" s="15"/>
      <c r="K38" s="15"/>
      <c r="L38" s="15"/>
      <c r="M38" s="15"/>
      <c r="N38" s="15"/>
      <c r="O38" s="15"/>
      <c r="P38" s="15"/>
      <c r="Q38" s="15"/>
      <c r="R38" s="15"/>
    </row>
    <row r="39" spans="1:18" ht="13" x14ac:dyDescent="0.3">
      <c r="A39" s="419" t="s">
        <v>45</v>
      </c>
      <c r="B39" s="420"/>
      <c r="C39" s="420"/>
      <c r="D39" s="420"/>
      <c r="E39" s="421"/>
      <c r="F39" s="26">
        <f>SUM(F33:F38)</f>
        <v>7000000</v>
      </c>
      <c r="G39" s="26">
        <f t="shared" ref="G39:R39" si="13">SUM(G33:G38)</f>
        <v>7000000</v>
      </c>
      <c r="H39" s="26">
        <f t="shared" si="13"/>
        <v>0</v>
      </c>
      <c r="I39" s="26">
        <f t="shared" si="13"/>
        <v>0</v>
      </c>
      <c r="J39" s="26">
        <f t="shared" si="13"/>
        <v>0</v>
      </c>
      <c r="K39" s="26">
        <f t="shared" si="13"/>
        <v>0</v>
      </c>
      <c r="L39" s="26">
        <f t="shared" si="13"/>
        <v>0</v>
      </c>
      <c r="M39" s="26">
        <f t="shared" si="13"/>
        <v>0</v>
      </c>
      <c r="N39" s="26">
        <f t="shared" si="13"/>
        <v>0</v>
      </c>
      <c r="O39" s="26">
        <f t="shared" si="13"/>
        <v>0</v>
      </c>
      <c r="P39" s="26">
        <f t="shared" si="13"/>
        <v>0</v>
      </c>
      <c r="Q39" s="26">
        <f t="shared" si="13"/>
        <v>0</v>
      </c>
      <c r="R39" s="26">
        <f t="shared" si="13"/>
        <v>0</v>
      </c>
    </row>
    <row r="40" spans="1:18" ht="13" x14ac:dyDescent="0.3">
      <c r="A40" s="29"/>
      <c r="B40" s="6"/>
      <c r="C40" s="29"/>
      <c r="D40" s="29"/>
      <c r="E40" s="29"/>
      <c r="H40" s="15"/>
      <c r="I40" s="15"/>
      <c r="J40" s="15"/>
      <c r="K40" s="15"/>
      <c r="L40" s="15"/>
      <c r="M40" s="15"/>
      <c r="N40" s="15"/>
      <c r="O40" s="15"/>
      <c r="P40" s="15"/>
      <c r="Q40" s="15"/>
      <c r="R40" s="15"/>
    </row>
    <row r="41" spans="1:18" ht="13" x14ac:dyDescent="0.25">
      <c r="A41" s="50" t="s">
        <v>46</v>
      </c>
      <c r="B41" s="44"/>
      <c r="C41" s="51"/>
      <c r="D41" s="51"/>
      <c r="E41" s="52"/>
      <c r="F41" s="53"/>
      <c r="G41" s="46"/>
      <c r="H41" s="15"/>
      <c r="I41" s="15"/>
      <c r="J41" s="15"/>
      <c r="K41" s="15"/>
      <c r="L41" s="15"/>
      <c r="M41" s="15"/>
      <c r="N41" s="15"/>
      <c r="O41" s="15"/>
      <c r="P41" s="15"/>
      <c r="Q41" s="15"/>
      <c r="R41" s="15"/>
    </row>
    <row r="42" spans="1:18" ht="13" x14ac:dyDescent="0.3">
      <c r="A42" s="40"/>
      <c r="B42" s="54" t="s">
        <v>4</v>
      </c>
      <c r="C42" s="55" t="s">
        <v>5</v>
      </c>
      <c r="D42" s="55" t="s">
        <v>6</v>
      </c>
      <c r="E42" s="13" t="s">
        <v>7</v>
      </c>
      <c r="F42" s="56" t="s">
        <v>8</v>
      </c>
      <c r="G42" s="168"/>
      <c r="H42" s="15"/>
      <c r="I42" s="15"/>
      <c r="J42" s="15"/>
      <c r="K42" s="15"/>
      <c r="L42" s="15"/>
      <c r="M42" s="15"/>
      <c r="N42" s="15"/>
      <c r="O42" s="15"/>
      <c r="P42" s="15"/>
      <c r="Q42" s="15"/>
      <c r="R42" s="15"/>
    </row>
    <row r="43" spans="1:18" ht="13" x14ac:dyDescent="0.3">
      <c r="A43" s="40"/>
      <c r="B43" s="425" t="s">
        <v>47</v>
      </c>
      <c r="C43" s="426"/>
      <c r="D43" s="426"/>
      <c r="E43" s="426"/>
      <c r="F43" s="426"/>
      <c r="G43" s="169"/>
      <c r="H43" s="15"/>
      <c r="I43" s="15"/>
      <c r="J43" s="15"/>
      <c r="K43" s="15"/>
      <c r="L43" s="15"/>
      <c r="M43" s="15"/>
      <c r="N43" s="15"/>
      <c r="O43" s="15"/>
      <c r="P43" s="15"/>
      <c r="Q43" s="15"/>
      <c r="R43" s="15"/>
    </row>
    <row r="44" spans="1:18" s="3" customFormat="1" ht="50" x14ac:dyDescent="0.35">
      <c r="A44" s="16">
        <v>4.0999999999999996</v>
      </c>
      <c r="B44" s="57" t="s">
        <v>66</v>
      </c>
      <c r="C44" s="58">
        <v>280000</v>
      </c>
      <c r="D44" s="59">
        <v>20</v>
      </c>
      <c r="E44" s="60">
        <v>1</v>
      </c>
      <c r="F44" s="61">
        <f>C44*D44*E44</f>
        <v>5600000</v>
      </c>
      <c r="G44" s="170"/>
      <c r="H44" s="62"/>
      <c r="I44" s="63">
        <f>F44/8</f>
        <v>700000</v>
      </c>
      <c r="J44" s="63">
        <f>F44/8</f>
        <v>700000</v>
      </c>
      <c r="K44" s="63">
        <f>F44/8</f>
        <v>700000</v>
      </c>
      <c r="L44" s="63">
        <f>F44/8</f>
        <v>700000</v>
      </c>
      <c r="M44" s="63">
        <f>F44/8</f>
        <v>700000</v>
      </c>
      <c r="N44" s="63">
        <f>F44/8</f>
        <v>700000</v>
      </c>
      <c r="O44" s="63">
        <f>F44/8</f>
        <v>700000</v>
      </c>
      <c r="P44" s="63">
        <f>F44/8</f>
        <v>700000</v>
      </c>
      <c r="R44" s="62"/>
    </row>
    <row r="45" spans="1:18" s="3" customFormat="1" ht="62.5" x14ac:dyDescent="0.35">
      <c r="A45" s="16">
        <v>4.2</v>
      </c>
      <c r="B45" s="64" t="s">
        <v>100</v>
      </c>
      <c r="C45" s="58">
        <v>550000</v>
      </c>
      <c r="D45" s="59">
        <v>9</v>
      </c>
      <c r="E45" s="60">
        <v>1</v>
      </c>
      <c r="F45" s="61">
        <f>C45*D45*E45</f>
        <v>4950000</v>
      </c>
      <c r="G45" s="170"/>
      <c r="H45" s="63">
        <f>F45/2</f>
        <v>2475000</v>
      </c>
      <c r="I45" s="63">
        <f>F45/2</f>
        <v>2475000</v>
      </c>
      <c r="J45" s="63"/>
      <c r="K45" s="63"/>
      <c r="L45" s="62"/>
      <c r="M45" s="62"/>
      <c r="N45" s="62"/>
      <c r="O45" s="62"/>
      <c r="P45" s="62"/>
      <c r="Q45" s="62"/>
      <c r="R45" s="62"/>
    </row>
    <row r="46" spans="1:18" s="3" customFormat="1" ht="37.5" x14ac:dyDescent="0.35">
      <c r="A46" s="16">
        <v>4.3</v>
      </c>
      <c r="B46" s="64" t="s">
        <v>67</v>
      </c>
      <c r="C46" s="58">
        <v>0</v>
      </c>
      <c r="D46" s="59">
        <v>30</v>
      </c>
      <c r="E46" s="60">
        <v>1</v>
      </c>
      <c r="F46" s="61">
        <v>0</v>
      </c>
      <c r="G46" s="170"/>
      <c r="H46" s="62"/>
      <c r="I46" s="62"/>
      <c r="J46" s="63"/>
      <c r="K46" s="63"/>
      <c r="L46" s="62"/>
      <c r="M46" s="62"/>
      <c r="N46" s="62"/>
      <c r="O46" s="62"/>
      <c r="P46" s="62"/>
      <c r="Q46" s="62"/>
      <c r="R46" s="62"/>
    </row>
    <row r="47" spans="1:18" s="3" customFormat="1" ht="52.5" customHeight="1" x14ac:dyDescent="0.35">
      <c r="A47" s="16">
        <v>4.4000000000000004</v>
      </c>
      <c r="B47" s="64" t="s">
        <v>68</v>
      </c>
      <c r="C47" s="58">
        <v>1335000</v>
      </c>
      <c r="D47" s="59">
        <v>2</v>
      </c>
      <c r="E47" s="60">
        <v>1</v>
      </c>
      <c r="F47" s="61">
        <f>C47*D47*E47</f>
        <v>2670000</v>
      </c>
      <c r="G47" s="170"/>
      <c r="H47" s="63">
        <f>F47</f>
        <v>2670000</v>
      </c>
      <c r="I47" s="62"/>
      <c r="J47" s="63"/>
      <c r="K47" s="63"/>
      <c r="L47" s="62"/>
      <c r="M47" s="62"/>
      <c r="N47" s="62"/>
      <c r="O47" s="62"/>
      <c r="P47" s="62"/>
      <c r="Q47" s="62"/>
      <c r="R47" s="62"/>
    </row>
    <row r="48" spans="1:18" s="3" customFormat="1" ht="37.5" x14ac:dyDescent="0.35">
      <c r="A48" s="16">
        <v>4.5</v>
      </c>
      <c r="B48" s="43" t="s">
        <v>69</v>
      </c>
      <c r="C48" s="58">
        <v>175000</v>
      </c>
      <c r="D48" s="59">
        <v>8</v>
      </c>
      <c r="E48" s="60">
        <v>1</v>
      </c>
      <c r="F48" s="61">
        <f>C48*D48*E48</f>
        <v>1400000</v>
      </c>
      <c r="G48" s="170">
        <f>F48/8</f>
        <v>175000</v>
      </c>
      <c r="H48" s="63">
        <f>$G$48</f>
        <v>175000</v>
      </c>
      <c r="I48" s="63">
        <f>$G$48</f>
        <v>175000</v>
      </c>
      <c r="J48" s="63">
        <f>$G$48</f>
        <v>175000</v>
      </c>
      <c r="K48" s="63">
        <f>$G$48</f>
        <v>175000</v>
      </c>
      <c r="L48" s="63"/>
      <c r="M48" s="63"/>
      <c r="N48" s="63"/>
      <c r="O48" s="63">
        <f>$K$48</f>
        <v>175000</v>
      </c>
      <c r="P48" s="63">
        <f>$K$48</f>
        <v>175000</v>
      </c>
      <c r="Q48" s="63">
        <f>$K$48</f>
        <v>175000</v>
      </c>
    </row>
    <row r="49" spans="1:19" s="3" customFormat="1" ht="37.5" x14ac:dyDescent="0.35">
      <c r="A49" s="16">
        <v>4.5999999999999996</v>
      </c>
      <c r="B49" s="1" t="s">
        <v>105</v>
      </c>
      <c r="C49" s="58">
        <v>550000</v>
      </c>
      <c r="D49" s="59">
        <v>9</v>
      </c>
      <c r="E49" s="60">
        <v>1</v>
      </c>
      <c r="F49" s="61">
        <f>C49*D49*E49</f>
        <v>4950000</v>
      </c>
      <c r="G49" s="170"/>
      <c r="H49" s="63"/>
      <c r="I49" s="63"/>
      <c r="J49" s="63"/>
      <c r="K49" s="63"/>
      <c r="L49" s="63"/>
      <c r="M49" s="63"/>
      <c r="N49" s="63">
        <f>F49/4</f>
        <v>1237500</v>
      </c>
      <c r="O49" s="63">
        <f>$N$49</f>
        <v>1237500</v>
      </c>
      <c r="P49" s="63">
        <f>$N$49</f>
        <v>1237500</v>
      </c>
      <c r="Q49" s="63">
        <f>$N$49</f>
        <v>1237500</v>
      </c>
      <c r="R49" s="63"/>
    </row>
    <row r="50" spans="1:19" s="3" customFormat="1" ht="13" x14ac:dyDescent="0.35">
      <c r="A50" s="16"/>
      <c r="B50" s="65" t="s">
        <v>48</v>
      </c>
      <c r="C50" s="58"/>
      <c r="D50" s="59"/>
      <c r="E50" s="60"/>
      <c r="F50" s="66">
        <f>SUM(F44:F49)</f>
        <v>19570000</v>
      </c>
      <c r="G50" s="165">
        <f>SUM(G44:G49)</f>
        <v>175000</v>
      </c>
      <c r="H50" s="165">
        <f t="shared" ref="H50:R50" si="14">SUM(H44:H49)</f>
        <v>5320000</v>
      </c>
      <c r="I50" s="165">
        <f>SUM(I44:I49)</f>
        <v>3350000</v>
      </c>
      <c r="J50" s="165">
        <f t="shared" si="14"/>
        <v>875000</v>
      </c>
      <c r="K50" s="165">
        <f t="shared" si="14"/>
        <v>875000</v>
      </c>
      <c r="L50" s="165">
        <f t="shared" si="14"/>
        <v>700000</v>
      </c>
      <c r="M50" s="165">
        <f t="shared" si="14"/>
        <v>700000</v>
      </c>
      <c r="N50" s="165">
        <f t="shared" si="14"/>
        <v>1937500</v>
      </c>
      <c r="O50" s="165">
        <f t="shared" si="14"/>
        <v>2112500</v>
      </c>
      <c r="P50" s="165">
        <f t="shared" si="14"/>
        <v>2112500</v>
      </c>
      <c r="Q50" s="165">
        <f t="shared" si="14"/>
        <v>1412500</v>
      </c>
      <c r="R50" s="165">
        <f t="shared" si="14"/>
        <v>0</v>
      </c>
    </row>
    <row r="51" spans="1:19" s="3" customFormat="1" ht="15" customHeight="1" x14ac:dyDescent="0.35">
      <c r="A51" s="16"/>
      <c r="B51" s="427" t="s">
        <v>49</v>
      </c>
      <c r="C51" s="428"/>
      <c r="D51" s="428"/>
      <c r="E51" s="428"/>
      <c r="F51" s="428"/>
      <c r="G51" s="171"/>
      <c r="H51" s="62"/>
      <c r="I51" s="62"/>
      <c r="J51" s="62"/>
      <c r="K51" s="62"/>
      <c r="L51" s="62"/>
      <c r="M51" s="62"/>
      <c r="N51" s="62"/>
      <c r="O51" s="62"/>
      <c r="P51" s="62"/>
      <c r="Q51" s="62"/>
      <c r="R51" s="62"/>
    </row>
    <row r="52" spans="1:19" ht="37.5" x14ac:dyDescent="0.25">
      <c r="A52" s="16">
        <v>4.7</v>
      </c>
      <c r="B52" s="43" t="s">
        <v>101</v>
      </c>
      <c r="C52" s="67">
        <v>950000</v>
      </c>
      <c r="D52" s="59">
        <v>2</v>
      </c>
      <c r="E52" s="60">
        <v>1</v>
      </c>
      <c r="F52" s="61">
        <f>C52*D52*E52</f>
        <v>1900000</v>
      </c>
      <c r="G52" s="170">
        <f>F52/4</f>
        <v>475000</v>
      </c>
      <c r="H52" s="63">
        <f>G52</f>
        <v>475000</v>
      </c>
      <c r="I52" s="63">
        <f>H52</f>
        <v>475000</v>
      </c>
      <c r="J52" s="63">
        <f>$I$52</f>
        <v>475000</v>
      </c>
      <c r="K52" s="15"/>
      <c r="L52" s="15"/>
      <c r="M52" s="15"/>
      <c r="N52" s="15"/>
      <c r="O52" s="15"/>
      <c r="P52" s="15"/>
      <c r="Q52" s="63"/>
      <c r="R52" s="63"/>
    </row>
    <row r="53" spans="1:19" ht="37.5" x14ac:dyDescent="0.25">
      <c r="A53" s="16">
        <v>4.8</v>
      </c>
      <c r="B53" s="1" t="s">
        <v>70</v>
      </c>
      <c r="C53" s="68">
        <f>(80*4000)+(200*4000)+(290*1000)</f>
        <v>1410000</v>
      </c>
      <c r="D53" s="69">
        <v>2</v>
      </c>
      <c r="E53" s="60">
        <v>1</v>
      </c>
      <c r="F53" s="61">
        <f>C53*D53*E53</f>
        <v>2820000</v>
      </c>
      <c r="G53" s="170">
        <f>F53/2</f>
        <v>1410000</v>
      </c>
      <c r="H53" s="63">
        <f>G53</f>
        <v>1410000</v>
      </c>
      <c r="I53" s="63"/>
      <c r="J53" s="63"/>
      <c r="K53" s="15"/>
      <c r="L53" s="15"/>
      <c r="M53" s="15"/>
      <c r="N53" s="15"/>
      <c r="O53" s="15"/>
      <c r="P53" s="15"/>
      <c r="Q53" s="15"/>
      <c r="R53" s="15"/>
    </row>
    <row r="54" spans="1:19" ht="25" x14ac:dyDescent="0.25">
      <c r="A54" s="23">
        <v>4.9000000000000004</v>
      </c>
      <c r="B54" s="70" t="s">
        <v>102</v>
      </c>
      <c r="C54" s="71">
        <v>120000</v>
      </c>
      <c r="D54" s="59">
        <v>24</v>
      </c>
      <c r="E54" s="60">
        <v>1</v>
      </c>
      <c r="F54" s="61">
        <f>C54*D54*E54</f>
        <v>2880000</v>
      </c>
      <c r="G54" s="170"/>
      <c r="H54" s="15"/>
      <c r="I54" s="15"/>
      <c r="J54" s="21">
        <f>$K$54</f>
        <v>411428.57142857142</v>
      </c>
      <c r="K54" s="21">
        <f>F54/7</f>
        <v>411428.57142857142</v>
      </c>
      <c r="L54" s="21">
        <f>K54</f>
        <v>411428.57142857142</v>
      </c>
      <c r="M54" s="21"/>
      <c r="N54" s="21">
        <f>$L$54</f>
        <v>411428.57142857142</v>
      </c>
      <c r="O54" s="21">
        <f>N54</f>
        <v>411428.57142857142</v>
      </c>
      <c r="P54" s="21">
        <f>O54</f>
        <v>411428.57142857142</v>
      </c>
      <c r="Q54" s="21">
        <f>$P$54</f>
        <v>411428.57142857142</v>
      </c>
    </row>
    <row r="55" spans="1:19" ht="25" x14ac:dyDescent="0.25">
      <c r="A55" s="215">
        <v>4.0999999999999996</v>
      </c>
      <c r="B55" s="72" t="s">
        <v>50</v>
      </c>
      <c r="C55" s="73">
        <v>725000</v>
      </c>
      <c r="D55" s="74">
        <v>4</v>
      </c>
      <c r="E55" s="60">
        <v>1</v>
      </c>
      <c r="F55" s="75">
        <f>C55*D55*E55</f>
        <v>2900000</v>
      </c>
      <c r="G55" s="172">
        <f>F55/4</f>
        <v>725000</v>
      </c>
      <c r="H55" s="75"/>
      <c r="I55" s="76"/>
      <c r="J55" s="76"/>
      <c r="K55" s="76">
        <f>$G$55</f>
        <v>725000</v>
      </c>
      <c r="L55" s="76"/>
      <c r="M55" s="76"/>
      <c r="N55" s="76"/>
      <c r="O55" s="76">
        <f>$G$55</f>
        <v>725000</v>
      </c>
      <c r="P55" s="76"/>
      <c r="Q55" s="76">
        <f>$G$55</f>
        <v>725000</v>
      </c>
    </row>
    <row r="56" spans="1:19" ht="25" x14ac:dyDescent="0.25">
      <c r="A56" s="23">
        <v>4.1100000000000003</v>
      </c>
      <c r="B56" s="70" t="s">
        <v>91</v>
      </c>
      <c r="C56" s="67">
        <v>700000</v>
      </c>
      <c r="D56" s="59">
        <v>4</v>
      </c>
      <c r="E56" s="60">
        <v>1</v>
      </c>
      <c r="F56" s="139">
        <f>C56*D56*E56</f>
        <v>2800000</v>
      </c>
      <c r="G56" s="173"/>
      <c r="H56" s="75">
        <f>$I$56</f>
        <v>700000</v>
      </c>
      <c r="I56" s="76">
        <f>F56/4</f>
        <v>700000</v>
      </c>
      <c r="J56" s="76"/>
      <c r="K56" s="76"/>
      <c r="L56" s="76">
        <f>$I$56</f>
        <v>700000</v>
      </c>
      <c r="M56" s="76"/>
      <c r="N56" s="76"/>
      <c r="O56" s="76">
        <f>$I$56</f>
        <v>700000</v>
      </c>
      <c r="P56" s="76"/>
      <c r="Q56" s="76"/>
      <c r="R56" s="76"/>
    </row>
    <row r="57" spans="1:19" ht="13" x14ac:dyDescent="0.25">
      <c r="A57" s="77"/>
      <c r="B57" s="78" t="s">
        <v>48</v>
      </c>
      <c r="C57" s="79"/>
      <c r="D57" s="80"/>
      <c r="E57" s="81"/>
      <c r="F57" s="82">
        <f>SUM(F52:F56)</f>
        <v>13300000</v>
      </c>
      <c r="G57" s="174">
        <f t="shared" ref="G57:R57" si="15">SUM(G52:G55)</f>
        <v>2610000</v>
      </c>
      <c r="H57" s="66">
        <f t="shared" si="15"/>
        <v>1885000</v>
      </c>
      <c r="I57" s="66">
        <f t="shared" si="15"/>
        <v>475000</v>
      </c>
      <c r="J57" s="66">
        <f t="shared" si="15"/>
        <v>886428.57142857136</v>
      </c>
      <c r="K57" s="66">
        <f t="shared" si="15"/>
        <v>1136428.5714285714</v>
      </c>
      <c r="L57" s="66">
        <f t="shared" si="15"/>
        <v>411428.57142857142</v>
      </c>
      <c r="M57" s="66">
        <f t="shared" si="15"/>
        <v>0</v>
      </c>
      <c r="N57" s="66">
        <f t="shared" si="15"/>
        <v>411428.57142857142</v>
      </c>
      <c r="O57" s="66">
        <f t="shared" si="15"/>
        <v>1136428.5714285714</v>
      </c>
      <c r="P57" s="66">
        <f t="shared" si="15"/>
        <v>411428.57142857142</v>
      </c>
      <c r="Q57" s="66">
        <f>SUM(Q52:Q55)</f>
        <v>1136428.5714285714</v>
      </c>
      <c r="R57" s="66">
        <f t="shared" si="15"/>
        <v>0</v>
      </c>
      <c r="S57" s="39"/>
    </row>
    <row r="58" spans="1:19" ht="12.75" customHeight="1" x14ac:dyDescent="0.25">
      <c r="A58" s="83"/>
      <c r="B58" s="429" t="s">
        <v>51</v>
      </c>
      <c r="C58" s="430"/>
      <c r="D58" s="430"/>
      <c r="E58" s="430"/>
      <c r="F58" s="430"/>
      <c r="G58" s="175"/>
      <c r="H58" s="84"/>
      <c r="I58" s="84"/>
      <c r="J58" s="84"/>
      <c r="K58" s="84"/>
      <c r="L58" s="84"/>
      <c r="M58" s="84"/>
      <c r="N58" s="84"/>
      <c r="O58" s="84"/>
      <c r="P58" s="84"/>
      <c r="Q58" s="84"/>
      <c r="R58" s="84"/>
    </row>
    <row r="59" spans="1:19" ht="37.5" x14ac:dyDescent="0.25">
      <c r="A59" s="23">
        <v>4.22</v>
      </c>
      <c r="B59" s="43" t="s">
        <v>71</v>
      </c>
      <c r="C59" s="136">
        <f>(30000*8)+(30000*6)</f>
        <v>420000</v>
      </c>
      <c r="D59" s="69">
        <v>2</v>
      </c>
      <c r="E59" s="60">
        <v>1</v>
      </c>
      <c r="F59" s="61">
        <f t="shared" ref="F59:F64" si="16">C59*D59*E59</f>
        <v>840000</v>
      </c>
      <c r="G59" s="170">
        <f>$H$59</f>
        <v>420000</v>
      </c>
      <c r="H59" s="63">
        <f>F59/2</f>
        <v>420000</v>
      </c>
      <c r="I59" s="63"/>
      <c r="J59" s="63"/>
      <c r="K59" s="63"/>
      <c r="L59" s="15"/>
      <c r="M59" s="15"/>
      <c r="N59" s="15"/>
      <c r="O59" s="15"/>
      <c r="P59" s="15"/>
      <c r="Q59" s="15"/>
      <c r="R59" s="15"/>
    </row>
    <row r="60" spans="1:19" ht="50" x14ac:dyDescent="0.25">
      <c r="A60" s="85">
        <v>4.2300000000000004</v>
      </c>
      <c r="B60" s="86" t="s">
        <v>72</v>
      </c>
      <c r="C60" s="58">
        <f>75000*5</f>
        <v>375000</v>
      </c>
      <c r="D60" s="59">
        <v>4</v>
      </c>
      <c r="E60" s="60">
        <v>1</v>
      </c>
      <c r="F60" s="61">
        <f t="shared" si="16"/>
        <v>1500000</v>
      </c>
      <c r="G60" s="170">
        <f>$H$60</f>
        <v>750000</v>
      </c>
      <c r="H60" s="63">
        <f>F60/2</f>
        <v>750000</v>
      </c>
      <c r="I60" s="63"/>
      <c r="J60" s="63"/>
      <c r="K60" s="15"/>
      <c r="L60" s="15"/>
      <c r="M60" s="15"/>
      <c r="N60" s="15"/>
      <c r="O60" s="15"/>
      <c r="P60" s="15"/>
      <c r="Q60" s="15"/>
      <c r="R60" s="15"/>
    </row>
    <row r="61" spans="1:19" ht="37.5" x14ac:dyDescent="0.25">
      <c r="A61" s="85">
        <v>4.24</v>
      </c>
      <c r="B61" s="152" t="s">
        <v>73</v>
      </c>
      <c r="C61" s="153">
        <v>7000</v>
      </c>
      <c r="D61" s="110">
        <v>750</v>
      </c>
      <c r="E61" s="60">
        <v>1</v>
      </c>
      <c r="F61" s="61">
        <f t="shared" si="16"/>
        <v>5250000</v>
      </c>
      <c r="G61" s="170">
        <f>F61/6</f>
        <v>875000</v>
      </c>
      <c r="H61" s="87">
        <f>$G$61</f>
        <v>875000</v>
      </c>
      <c r="I61" s="87"/>
      <c r="J61" s="63"/>
      <c r="K61" s="63"/>
      <c r="L61" s="63">
        <f>$G$61</f>
        <v>875000</v>
      </c>
      <c r="M61" s="63">
        <f>$G$61</f>
        <v>875000</v>
      </c>
      <c r="N61" s="63"/>
      <c r="O61" s="63"/>
      <c r="P61" s="63">
        <f>$G$61</f>
        <v>875000</v>
      </c>
      <c r="Q61" s="63">
        <f>$G$61</f>
        <v>875000</v>
      </c>
      <c r="R61" s="15"/>
    </row>
    <row r="62" spans="1:19" s="3" customFormat="1" ht="79.5" customHeight="1" x14ac:dyDescent="0.35">
      <c r="A62" s="88">
        <v>4.25</v>
      </c>
      <c r="B62" s="89" t="s">
        <v>83</v>
      </c>
      <c r="C62" s="90">
        <v>300000</v>
      </c>
      <c r="D62" s="59">
        <v>16</v>
      </c>
      <c r="E62" s="60">
        <v>1</v>
      </c>
      <c r="F62" s="61">
        <f t="shared" si="16"/>
        <v>4800000</v>
      </c>
      <c r="G62" s="170">
        <f>F62/5</f>
        <v>960000</v>
      </c>
      <c r="H62" s="63">
        <f>$G$62</f>
        <v>960000</v>
      </c>
      <c r="I62" s="63">
        <f>$G$62</f>
        <v>960000</v>
      </c>
      <c r="J62" s="62"/>
      <c r="K62" s="62"/>
      <c r="L62" s="62"/>
      <c r="M62" s="62"/>
      <c r="N62" s="63">
        <f>$G$62</f>
        <v>960000</v>
      </c>
      <c r="O62" s="63">
        <f>$G$62</f>
        <v>960000</v>
      </c>
      <c r="P62" s="63"/>
      <c r="Q62" s="63"/>
      <c r="R62" s="63"/>
    </row>
    <row r="63" spans="1:19" s="3" customFormat="1" ht="37.5" x14ac:dyDescent="0.35">
      <c r="A63" s="88">
        <v>4.26</v>
      </c>
      <c r="B63" s="89" t="s">
        <v>90</v>
      </c>
      <c r="C63" s="90">
        <v>150000</v>
      </c>
      <c r="D63" s="59">
        <v>7</v>
      </c>
      <c r="E63" s="60">
        <v>1</v>
      </c>
      <c r="F63" s="61">
        <f t="shared" si="16"/>
        <v>1050000</v>
      </c>
      <c r="G63" s="170">
        <f>F63/7</f>
        <v>150000</v>
      </c>
      <c r="H63" s="63">
        <f>$G$63</f>
        <v>150000</v>
      </c>
      <c r="I63" s="63">
        <f>$G$63</f>
        <v>150000</v>
      </c>
      <c r="J63" s="63">
        <f>$G$63</f>
        <v>150000</v>
      </c>
      <c r="K63" s="63">
        <f>$G$63</f>
        <v>150000</v>
      </c>
      <c r="L63" s="62"/>
      <c r="M63" s="62"/>
      <c r="N63" s="63"/>
      <c r="O63" s="63"/>
      <c r="P63" s="63">
        <f>$G$63</f>
        <v>150000</v>
      </c>
      <c r="Q63" s="63">
        <f>$G$63</f>
        <v>150000</v>
      </c>
      <c r="R63" s="63"/>
    </row>
    <row r="64" spans="1:19" s="3" customFormat="1" ht="25" x14ac:dyDescent="0.35">
      <c r="A64" s="88">
        <v>4.2699999999999996</v>
      </c>
      <c r="B64" s="89" t="s">
        <v>84</v>
      </c>
      <c r="C64" s="90">
        <v>350000</v>
      </c>
      <c r="D64" s="59">
        <v>8</v>
      </c>
      <c r="E64" s="60">
        <v>1</v>
      </c>
      <c r="F64" s="61">
        <f t="shared" si="16"/>
        <v>2800000</v>
      </c>
      <c r="G64" s="170"/>
      <c r="H64" s="63">
        <f>F64/4</f>
        <v>700000</v>
      </c>
      <c r="I64" s="63">
        <f>$H$64</f>
        <v>700000</v>
      </c>
      <c r="J64" s="62"/>
      <c r="K64" s="62"/>
      <c r="L64" s="63">
        <f>$H$64</f>
        <v>700000</v>
      </c>
      <c r="M64" s="62"/>
      <c r="N64" s="63"/>
      <c r="O64" s="63">
        <f>$H$64</f>
        <v>700000</v>
      </c>
      <c r="P64" s="63"/>
      <c r="Q64" s="63"/>
      <c r="R64" s="63"/>
    </row>
    <row r="65" spans="1:18" s="40" customFormat="1" ht="13" x14ac:dyDescent="0.35">
      <c r="A65" s="91"/>
      <c r="B65" s="92" t="s">
        <v>48</v>
      </c>
      <c r="C65" s="93"/>
      <c r="D65" s="94"/>
      <c r="E65" s="95"/>
      <c r="F65" s="66">
        <f>SUM(F59:F64)</f>
        <v>16240000</v>
      </c>
      <c r="G65" s="165">
        <f>SUM(G59:G62)</f>
        <v>3005000</v>
      </c>
      <c r="H65" s="27">
        <f>SUM(H59:H62)</f>
        <v>3005000</v>
      </c>
      <c r="I65" s="27">
        <f t="shared" ref="I65:R65" si="17">SUM(I59:I62)</f>
        <v>960000</v>
      </c>
      <c r="J65" s="27">
        <f t="shared" si="17"/>
        <v>0</v>
      </c>
      <c r="K65" s="27">
        <f t="shared" si="17"/>
        <v>0</v>
      </c>
      <c r="L65" s="27">
        <f t="shared" si="17"/>
        <v>875000</v>
      </c>
      <c r="M65" s="27">
        <f t="shared" si="17"/>
        <v>875000</v>
      </c>
      <c r="N65" s="27">
        <f t="shared" si="17"/>
        <v>960000</v>
      </c>
      <c r="O65" s="27">
        <f t="shared" si="17"/>
        <v>960000</v>
      </c>
      <c r="P65" s="27">
        <f t="shared" si="17"/>
        <v>875000</v>
      </c>
      <c r="Q65" s="27">
        <f t="shared" si="17"/>
        <v>875000</v>
      </c>
      <c r="R65" s="27">
        <f t="shared" si="17"/>
        <v>0</v>
      </c>
    </row>
    <row r="66" spans="1:18" ht="12.75" customHeight="1" x14ac:dyDescent="0.25">
      <c r="A66" s="23"/>
      <c r="B66" s="416" t="s">
        <v>52</v>
      </c>
      <c r="C66" s="417"/>
      <c r="D66" s="417"/>
      <c r="E66" s="417"/>
      <c r="F66" s="417"/>
      <c r="G66" s="176"/>
      <c r="H66" s="15"/>
      <c r="I66" s="15"/>
      <c r="J66" s="15"/>
      <c r="K66" s="15"/>
      <c r="L66" s="15"/>
      <c r="M66" s="15"/>
      <c r="N66" s="15"/>
      <c r="O66" s="15"/>
      <c r="P66" s="15"/>
      <c r="Q66" s="15"/>
      <c r="R66" s="15"/>
    </row>
    <row r="67" spans="1:18" s="142" customFormat="1" ht="37.5" x14ac:dyDescent="0.35">
      <c r="A67" s="107">
        <v>4.28</v>
      </c>
      <c r="B67" s="137" t="s">
        <v>74</v>
      </c>
      <c r="C67" s="140">
        <f>(40*5000)+(6*30000)</f>
        <v>380000</v>
      </c>
      <c r="D67" s="138">
        <v>4</v>
      </c>
      <c r="E67" s="111">
        <v>1</v>
      </c>
      <c r="F67" s="112">
        <f>C67*D67*E67</f>
        <v>1520000</v>
      </c>
      <c r="G67" s="177"/>
      <c r="H67" s="141"/>
      <c r="I67" s="143">
        <f>F67/4</f>
        <v>380000</v>
      </c>
      <c r="J67" s="141"/>
      <c r="K67" s="141"/>
      <c r="L67" s="143">
        <f>$I$67</f>
        <v>380000</v>
      </c>
      <c r="M67" s="141"/>
      <c r="N67" s="141"/>
      <c r="O67" s="143">
        <f>$I$67</f>
        <v>380000</v>
      </c>
      <c r="P67" s="141"/>
      <c r="Q67" s="143">
        <f>$O$67</f>
        <v>380000</v>
      </c>
    </row>
    <row r="68" spans="1:18" ht="25" x14ac:dyDescent="0.25">
      <c r="A68" s="23">
        <v>4.29</v>
      </c>
      <c r="B68" s="70" t="s">
        <v>75</v>
      </c>
      <c r="C68" s="71">
        <v>50000</v>
      </c>
      <c r="D68" s="59">
        <v>12</v>
      </c>
      <c r="E68" s="60">
        <v>1</v>
      </c>
      <c r="F68" s="61">
        <f>C68*D68*E68</f>
        <v>600000</v>
      </c>
      <c r="G68" s="178">
        <f>F68/12</f>
        <v>50000</v>
      </c>
      <c r="H68" s="21">
        <f>G68</f>
        <v>50000</v>
      </c>
      <c r="I68" s="21">
        <f>H68</f>
        <v>50000</v>
      </c>
      <c r="J68" s="21">
        <f t="shared" ref="J68:P68" si="18">I68</f>
        <v>50000</v>
      </c>
      <c r="K68" s="21">
        <f t="shared" si="18"/>
        <v>50000</v>
      </c>
      <c r="L68" s="21">
        <f t="shared" si="18"/>
        <v>50000</v>
      </c>
      <c r="M68" s="21">
        <f t="shared" si="18"/>
        <v>50000</v>
      </c>
      <c r="N68" s="21">
        <f t="shared" si="18"/>
        <v>50000</v>
      </c>
      <c r="O68" s="21">
        <f t="shared" si="18"/>
        <v>50000</v>
      </c>
      <c r="P68" s="21">
        <f t="shared" si="18"/>
        <v>50000</v>
      </c>
      <c r="Q68" s="21">
        <v>100000</v>
      </c>
      <c r="R68" s="21"/>
    </row>
    <row r="69" spans="1:18" ht="13" x14ac:dyDescent="0.3">
      <c r="A69" s="97"/>
      <c r="B69" s="98" t="s">
        <v>48</v>
      </c>
      <c r="C69" s="99"/>
      <c r="D69" s="100"/>
      <c r="E69" s="101"/>
      <c r="F69" s="102">
        <f>SUM(F67:F68)</f>
        <v>2120000</v>
      </c>
      <c r="G69" s="179">
        <f t="shared" ref="G69:R69" si="19">SUM(G67:G68)</f>
        <v>50000</v>
      </c>
      <c r="H69" s="49">
        <f t="shared" si="19"/>
        <v>50000</v>
      </c>
      <c r="I69" s="49">
        <f t="shared" si="19"/>
        <v>430000</v>
      </c>
      <c r="J69" s="49">
        <f t="shared" si="19"/>
        <v>50000</v>
      </c>
      <c r="K69" s="49">
        <f t="shared" si="19"/>
        <v>50000</v>
      </c>
      <c r="L69" s="49">
        <f t="shared" si="19"/>
        <v>430000</v>
      </c>
      <c r="M69" s="49">
        <f t="shared" si="19"/>
        <v>50000</v>
      </c>
      <c r="N69" s="49">
        <f t="shared" si="19"/>
        <v>50000</v>
      </c>
      <c r="O69" s="49">
        <f t="shared" si="19"/>
        <v>430000</v>
      </c>
      <c r="P69" s="49">
        <f t="shared" si="19"/>
        <v>50000</v>
      </c>
      <c r="Q69" s="49">
        <f>SUM(Q67:Q68)</f>
        <v>480000</v>
      </c>
      <c r="R69" s="49">
        <f t="shared" si="19"/>
        <v>0</v>
      </c>
    </row>
    <row r="70" spans="1:18" ht="15" customHeight="1" x14ac:dyDescent="0.25">
      <c r="A70" s="23"/>
      <c r="B70" s="433" t="s">
        <v>53</v>
      </c>
      <c r="C70" s="434"/>
      <c r="D70" s="434"/>
      <c r="E70" s="434"/>
      <c r="F70" s="434"/>
      <c r="G70" s="180"/>
      <c r="H70" s="15"/>
      <c r="I70" s="15"/>
      <c r="J70" s="15"/>
      <c r="K70" s="15"/>
      <c r="L70" s="15"/>
      <c r="M70" s="15"/>
      <c r="N70" s="15"/>
      <c r="O70" s="15"/>
      <c r="P70" s="15"/>
      <c r="Q70" s="15"/>
      <c r="R70" s="15"/>
    </row>
    <row r="71" spans="1:18" ht="25" x14ac:dyDescent="0.25">
      <c r="A71" s="85">
        <v>4.3</v>
      </c>
      <c r="B71" s="86" t="s">
        <v>54</v>
      </c>
      <c r="C71" s="103">
        <f>420*725</f>
        <v>304500</v>
      </c>
      <c r="D71" s="96">
        <v>6</v>
      </c>
      <c r="E71" s="60">
        <v>1</v>
      </c>
      <c r="F71" s="61">
        <f>C71*D71*E71</f>
        <v>1827000</v>
      </c>
      <c r="G71" s="170">
        <f>F71/4</f>
        <v>456750</v>
      </c>
      <c r="H71" s="63">
        <f>G71</f>
        <v>456750</v>
      </c>
      <c r="I71" s="15"/>
      <c r="J71" s="15"/>
      <c r="K71" s="15"/>
      <c r="L71" s="15"/>
      <c r="M71" s="15"/>
      <c r="N71" s="15"/>
      <c r="O71" s="15"/>
      <c r="P71" s="63">
        <f>H71</f>
        <v>456750</v>
      </c>
      <c r="Q71" s="63">
        <f>H71</f>
        <v>456750</v>
      </c>
    </row>
    <row r="72" spans="1:18" s="3" customFormat="1" ht="25" x14ac:dyDescent="0.35">
      <c r="A72" s="23">
        <v>4.3099999999999996</v>
      </c>
      <c r="B72" s="43" t="s">
        <v>55</v>
      </c>
      <c r="C72" s="67">
        <f>850000</f>
        <v>850000</v>
      </c>
      <c r="D72" s="69">
        <v>8</v>
      </c>
      <c r="E72" s="60">
        <v>1</v>
      </c>
      <c r="F72" s="61">
        <f>C72*D72*E72</f>
        <v>6800000</v>
      </c>
      <c r="G72" s="170">
        <f>F72/4</f>
        <v>1700000</v>
      </c>
      <c r="H72" s="63"/>
      <c r="I72" s="62"/>
      <c r="J72" s="63">
        <f>$G$72</f>
        <v>1700000</v>
      </c>
      <c r="K72" s="62"/>
      <c r="L72" s="63"/>
      <c r="M72" s="63">
        <f>$G$72</f>
        <v>1700000</v>
      </c>
      <c r="N72" s="62"/>
      <c r="O72" s="62"/>
      <c r="P72" s="63">
        <f>$G$72</f>
        <v>1700000</v>
      </c>
      <c r="Q72" s="63">
        <f>L72</f>
        <v>0</v>
      </c>
    </row>
    <row r="73" spans="1:18" s="3" customFormat="1" ht="25" x14ac:dyDescent="0.35">
      <c r="A73" s="23">
        <v>4.32</v>
      </c>
      <c r="B73" s="43" t="s">
        <v>76</v>
      </c>
      <c r="C73" s="67">
        <v>650000</v>
      </c>
      <c r="D73" s="69">
        <v>4</v>
      </c>
      <c r="E73" s="60">
        <v>1</v>
      </c>
      <c r="F73" s="61">
        <f>C73*D73*E73</f>
        <v>2600000</v>
      </c>
      <c r="G73" s="170">
        <f>F73/12</f>
        <v>216666.66666666666</v>
      </c>
      <c r="H73" s="63">
        <f>G73</f>
        <v>216666.66666666666</v>
      </c>
      <c r="I73" s="63">
        <f>H73</f>
        <v>216666.66666666666</v>
      </c>
      <c r="J73" s="63">
        <f t="shared" ref="J73:P73" si="20">I73</f>
        <v>216666.66666666666</v>
      </c>
      <c r="K73" s="63">
        <f t="shared" si="20"/>
        <v>216666.66666666666</v>
      </c>
      <c r="L73" s="63">
        <f t="shared" si="20"/>
        <v>216666.66666666666</v>
      </c>
      <c r="M73" s="63">
        <f t="shared" si="20"/>
        <v>216666.66666666666</v>
      </c>
      <c r="N73" s="63">
        <f t="shared" si="20"/>
        <v>216666.66666666666</v>
      </c>
      <c r="O73" s="63">
        <f t="shared" si="20"/>
        <v>216666.66666666666</v>
      </c>
      <c r="P73" s="63">
        <f t="shared" si="20"/>
        <v>216666.66666666666</v>
      </c>
      <c r="Q73" s="146">
        <f>P73*2</f>
        <v>433333.33333333331</v>
      </c>
      <c r="R73" s="63"/>
    </row>
    <row r="74" spans="1:18" ht="13" x14ac:dyDescent="0.25">
      <c r="A74" s="105"/>
      <c r="B74" s="65" t="s">
        <v>48</v>
      </c>
      <c r="C74" s="67"/>
      <c r="D74" s="69"/>
      <c r="E74" s="60"/>
      <c r="F74" s="66">
        <f>SUM(F71:F73)</f>
        <v>11227000</v>
      </c>
      <c r="G74" s="181">
        <f>SUM(G71:G73)</f>
        <v>2373416.6666666665</v>
      </c>
      <c r="H74" s="27">
        <f>SUM(H71:H73)</f>
        <v>673416.66666666663</v>
      </c>
      <c r="I74" s="106">
        <f>SUM(I71:I73)</f>
        <v>216666.66666666666</v>
      </c>
      <c r="J74" s="106">
        <f t="shared" ref="J74:R74" si="21">SUM(J71:J73)</f>
        <v>1916666.6666666667</v>
      </c>
      <c r="K74" s="106">
        <f t="shared" si="21"/>
        <v>216666.66666666666</v>
      </c>
      <c r="L74" s="106">
        <f t="shared" si="21"/>
        <v>216666.66666666666</v>
      </c>
      <c r="M74" s="106">
        <f t="shared" si="21"/>
        <v>1916666.6666666667</v>
      </c>
      <c r="N74" s="106">
        <f t="shared" si="21"/>
        <v>216666.66666666666</v>
      </c>
      <c r="O74" s="106">
        <f t="shared" si="21"/>
        <v>216666.66666666666</v>
      </c>
      <c r="P74" s="106">
        <f>SUM(P71:P73)</f>
        <v>2373416.6666666665</v>
      </c>
      <c r="Q74" s="106">
        <f t="shared" si="21"/>
        <v>890083.33333333326</v>
      </c>
      <c r="R74" s="106">
        <f t="shared" si="21"/>
        <v>0</v>
      </c>
    </row>
    <row r="75" spans="1:18" ht="13" x14ac:dyDescent="0.25">
      <c r="A75" s="23"/>
      <c r="B75" s="433" t="s">
        <v>56</v>
      </c>
      <c r="C75" s="434"/>
      <c r="D75" s="434"/>
      <c r="E75" s="434"/>
      <c r="F75" s="434"/>
      <c r="G75" s="180"/>
      <c r="H75" s="15"/>
      <c r="I75" s="15"/>
      <c r="J75" s="15"/>
      <c r="K75" s="15"/>
      <c r="L75" s="15"/>
      <c r="M75" s="15"/>
      <c r="N75" s="15"/>
      <c r="O75" s="15"/>
      <c r="P75" s="15"/>
      <c r="Q75" s="15"/>
      <c r="R75" s="15"/>
    </row>
    <row r="76" spans="1:18" ht="25.5" customHeight="1" x14ac:dyDescent="0.25">
      <c r="A76" s="107">
        <v>4.12</v>
      </c>
      <c r="B76" s="108" t="s">
        <v>77</v>
      </c>
      <c r="C76" s="109">
        <f>(13*30000*3)+(13*1000*3)</f>
        <v>1209000</v>
      </c>
      <c r="D76" s="110">
        <v>2</v>
      </c>
      <c r="E76" s="111">
        <v>1</v>
      </c>
      <c r="F76" s="112">
        <f t="shared" ref="F76:F85" si="22">C76*D76*E76</f>
        <v>2418000</v>
      </c>
      <c r="G76" s="177">
        <f>F76/2</f>
        <v>1209000</v>
      </c>
      <c r="H76" s="63">
        <f>G76</f>
        <v>1209000</v>
      </c>
      <c r="I76" s="63"/>
      <c r="J76" s="63"/>
      <c r="K76" s="15"/>
      <c r="L76" s="15"/>
      <c r="M76" s="15"/>
      <c r="N76" s="15"/>
      <c r="O76" s="15"/>
      <c r="P76" s="15"/>
      <c r="Q76" s="15"/>
      <c r="R76" s="15"/>
    </row>
    <row r="77" spans="1:18" ht="37.5" x14ac:dyDescent="0.25">
      <c r="A77" s="107">
        <v>4.13</v>
      </c>
      <c r="B77" s="108" t="s">
        <v>93</v>
      </c>
      <c r="C77" s="109">
        <f>750000*1</f>
        <v>750000</v>
      </c>
      <c r="D77" s="110">
        <v>2</v>
      </c>
      <c r="E77" s="111">
        <v>1</v>
      </c>
      <c r="F77" s="112">
        <f t="shared" si="22"/>
        <v>1500000</v>
      </c>
      <c r="G77" s="177"/>
      <c r="H77" s="15"/>
      <c r="I77" s="113">
        <f>F77</f>
        <v>1500000</v>
      </c>
      <c r="J77" s="113"/>
      <c r="K77" s="113"/>
      <c r="L77" s="113"/>
      <c r="M77" s="113"/>
      <c r="N77" s="113"/>
      <c r="O77" s="15"/>
      <c r="P77" s="15"/>
      <c r="Q77" s="15"/>
      <c r="R77" s="15"/>
    </row>
    <row r="78" spans="1:18" ht="37.5" x14ac:dyDescent="0.25">
      <c r="A78" s="107">
        <v>4.1900000000000004</v>
      </c>
      <c r="B78" s="108" t="s">
        <v>82</v>
      </c>
      <c r="C78" s="109">
        <f>(15*4000*4)+(6*30000*4)+(21*1000*4)</f>
        <v>1044000</v>
      </c>
      <c r="D78" s="110">
        <v>5</v>
      </c>
      <c r="E78" s="111">
        <v>1</v>
      </c>
      <c r="F78" s="112">
        <f t="shared" si="22"/>
        <v>5220000</v>
      </c>
      <c r="G78" s="177"/>
      <c r="H78" s="15"/>
      <c r="I78" s="113"/>
      <c r="J78" s="113">
        <f>F78</f>
        <v>5220000</v>
      </c>
      <c r="K78" s="113"/>
      <c r="L78" s="113"/>
      <c r="M78" s="113"/>
      <c r="N78" s="113"/>
      <c r="O78" s="15"/>
      <c r="P78" s="15"/>
      <c r="Q78" s="15"/>
      <c r="R78" s="15"/>
    </row>
    <row r="79" spans="1:18" ht="69" customHeight="1" x14ac:dyDescent="0.25">
      <c r="A79" s="107">
        <v>4.1399999999999997</v>
      </c>
      <c r="B79" s="137" t="s">
        <v>104</v>
      </c>
      <c r="C79" s="109">
        <f>(20*3000)+(50000*3)+(2000*650)+(25000*1000)+(10000*850)</f>
        <v>35010000</v>
      </c>
      <c r="D79" s="114">
        <v>1</v>
      </c>
      <c r="E79" s="111">
        <v>1</v>
      </c>
      <c r="F79" s="112">
        <f t="shared" si="22"/>
        <v>35010000</v>
      </c>
      <c r="G79" s="177"/>
      <c r="H79" s="15"/>
      <c r="I79" s="15"/>
      <c r="J79" s="63">
        <f>F79/2</f>
        <v>17505000</v>
      </c>
      <c r="K79" s="63">
        <f>J79</f>
        <v>17505000</v>
      </c>
      <c r="L79" s="15"/>
      <c r="M79" s="15"/>
      <c r="N79" s="15"/>
      <c r="O79" s="15"/>
      <c r="P79" s="15"/>
      <c r="Q79" s="15"/>
      <c r="R79" s="15"/>
    </row>
    <row r="80" spans="1:18" ht="19.5" customHeight="1" x14ac:dyDescent="0.25">
      <c r="A80" s="107">
        <v>4.1500000000000004</v>
      </c>
      <c r="B80" s="108" t="s">
        <v>80</v>
      </c>
      <c r="C80" s="109">
        <v>550000</v>
      </c>
      <c r="D80" s="110">
        <v>5</v>
      </c>
      <c r="E80" s="111">
        <v>1</v>
      </c>
      <c r="F80" s="112">
        <f t="shared" si="22"/>
        <v>2750000</v>
      </c>
      <c r="G80" s="177"/>
      <c r="H80" s="15"/>
      <c r="I80" s="15"/>
      <c r="J80" s="15"/>
      <c r="K80" s="15"/>
      <c r="L80" s="63">
        <f>F80/2</f>
        <v>1375000</v>
      </c>
      <c r="M80" s="63">
        <f>L80</f>
        <v>1375000</v>
      </c>
      <c r="N80" s="15"/>
      <c r="O80" s="15"/>
      <c r="P80" s="15"/>
      <c r="Q80" s="15"/>
      <c r="R80" s="15"/>
    </row>
    <row r="81" spans="1:19" ht="25" x14ac:dyDescent="0.25">
      <c r="A81" s="107">
        <v>4.16</v>
      </c>
      <c r="B81" s="108" t="s">
        <v>81</v>
      </c>
      <c r="C81" s="109">
        <v>300000</v>
      </c>
      <c r="D81" s="110">
        <v>5</v>
      </c>
      <c r="E81" s="111">
        <v>1</v>
      </c>
      <c r="F81" s="112">
        <f t="shared" si="22"/>
        <v>1500000</v>
      </c>
      <c r="G81" s="177">
        <f>F81/5</f>
        <v>300000</v>
      </c>
      <c r="H81" s="63">
        <f>$G$81</f>
        <v>300000</v>
      </c>
      <c r="I81" s="63">
        <f>$G$81</f>
        <v>300000</v>
      </c>
      <c r="J81" s="63">
        <f>$G$81</f>
        <v>300000</v>
      </c>
      <c r="K81" s="63">
        <f>$G$81</f>
        <v>300000</v>
      </c>
      <c r="L81" s="63"/>
      <c r="M81" s="63"/>
      <c r="N81" s="63"/>
      <c r="O81" s="63"/>
      <c r="P81" s="63"/>
      <c r="Q81" s="63"/>
      <c r="R81" s="63"/>
    </row>
    <row r="82" spans="1:19" ht="25.5" customHeight="1" x14ac:dyDescent="0.25">
      <c r="A82" s="107">
        <v>4.17</v>
      </c>
      <c r="B82" s="108" t="s">
        <v>79</v>
      </c>
      <c r="C82" s="114">
        <v>450000</v>
      </c>
      <c r="D82" s="138">
        <v>2</v>
      </c>
      <c r="E82" s="111">
        <v>1</v>
      </c>
      <c r="F82" s="112">
        <f t="shared" si="22"/>
        <v>900000</v>
      </c>
      <c r="G82" s="182">
        <f>F82/3</f>
        <v>300000</v>
      </c>
      <c r="H82" s="145">
        <f>$G$82</f>
        <v>300000</v>
      </c>
      <c r="I82" s="144">
        <f>$G$82</f>
        <v>300000</v>
      </c>
      <c r="J82" s="63"/>
      <c r="K82" s="63"/>
      <c r="L82" s="63"/>
      <c r="M82" s="63"/>
      <c r="N82" s="15"/>
      <c r="O82" s="15"/>
      <c r="P82" s="15"/>
      <c r="Q82" s="15"/>
      <c r="R82" s="15"/>
    </row>
    <row r="83" spans="1:19" ht="50" x14ac:dyDescent="0.25">
      <c r="A83" s="107">
        <v>4.18</v>
      </c>
      <c r="B83" s="108" t="s">
        <v>78</v>
      </c>
      <c r="C83" s="115">
        <f>850000*3</f>
        <v>2550000</v>
      </c>
      <c r="D83" s="116">
        <v>5</v>
      </c>
      <c r="E83" s="111">
        <v>1</v>
      </c>
      <c r="F83" s="112">
        <f t="shared" si="22"/>
        <v>12750000</v>
      </c>
      <c r="G83" s="177">
        <f>F83/12</f>
        <v>1062500</v>
      </c>
      <c r="H83" s="63">
        <f t="shared" ref="H83:P83" si="23">$G$83</f>
        <v>1062500</v>
      </c>
      <c r="I83" s="63">
        <f t="shared" si="23"/>
        <v>1062500</v>
      </c>
      <c r="J83" s="63">
        <f t="shared" si="23"/>
        <v>1062500</v>
      </c>
      <c r="K83" s="63">
        <f t="shared" si="23"/>
        <v>1062500</v>
      </c>
      <c r="L83" s="63">
        <f t="shared" si="23"/>
        <v>1062500</v>
      </c>
      <c r="M83" s="63">
        <f t="shared" si="23"/>
        <v>1062500</v>
      </c>
      <c r="N83" s="63">
        <f t="shared" si="23"/>
        <v>1062500</v>
      </c>
      <c r="O83" s="63">
        <f t="shared" si="23"/>
        <v>1062500</v>
      </c>
      <c r="P83" s="63">
        <f t="shared" si="23"/>
        <v>1062500</v>
      </c>
      <c r="Q83" s="63">
        <f>1062500*2</f>
        <v>2125000</v>
      </c>
      <c r="R83" s="63"/>
    </row>
    <row r="84" spans="1:19" ht="38.25" customHeight="1" x14ac:dyDescent="0.25">
      <c r="A84" s="207">
        <v>4.2</v>
      </c>
      <c r="B84" s="108" t="s">
        <v>92</v>
      </c>
      <c r="C84" s="115">
        <f>13*30000*3</f>
        <v>1170000</v>
      </c>
      <c r="D84" s="116">
        <v>5</v>
      </c>
      <c r="E84" s="111">
        <v>1</v>
      </c>
      <c r="F84" s="112">
        <f t="shared" si="22"/>
        <v>5850000</v>
      </c>
      <c r="G84" s="177"/>
      <c r="H84" s="63"/>
      <c r="I84" s="63">
        <f>F84/3</f>
        <v>1950000</v>
      </c>
      <c r="J84" s="63"/>
      <c r="K84" s="63"/>
      <c r="L84" s="63"/>
      <c r="M84" s="63"/>
      <c r="N84" s="63">
        <f>$I$84</f>
        <v>1950000</v>
      </c>
      <c r="O84" s="62"/>
      <c r="P84" s="63">
        <f>$I$84</f>
        <v>1950000</v>
      </c>
      <c r="Q84" s="15"/>
      <c r="R84" s="15"/>
    </row>
    <row r="85" spans="1:19" ht="38.25" customHeight="1" x14ac:dyDescent="0.25">
      <c r="A85" s="85">
        <v>4.21</v>
      </c>
      <c r="B85" s="216" t="s">
        <v>103</v>
      </c>
      <c r="C85" s="67">
        <v>4500000</v>
      </c>
      <c r="D85" s="59">
        <v>3</v>
      </c>
      <c r="E85" s="60">
        <v>1</v>
      </c>
      <c r="F85" s="61">
        <f t="shared" si="22"/>
        <v>13500000</v>
      </c>
      <c r="G85" s="170"/>
      <c r="H85" s="63">
        <f>F85/5</f>
        <v>2700000</v>
      </c>
      <c r="I85" s="63">
        <f>$H$85</f>
        <v>2700000</v>
      </c>
      <c r="J85" s="63">
        <f>$H$85</f>
        <v>2700000</v>
      </c>
      <c r="K85" s="63"/>
      <c r="L85" s="63"/>
      <c r="M85" s="63"/>
      <c r="N85" s="63"/>
      <c r="O85" s="62"/>
      <c r="P85" s="63">
        <f>$J$85</f>
        <v>2700000</v>
      </c>
      <c r="Q85" s="63">
        <f>$J$85</f>
        <v>2700000</v>
      </c>
      <c r="R85" s="15"/>
    </row>
    <row r="86" spans="1:19" ht="17.25" customHeight="1" x14ac:dyDescent="0.25">
      <c r="A86" s="117"/>
      <c r="B86" s="118" t="s">
        <v>48</v>
      </c>
      <c r="C86" s="115"/>
      <c r="D86" s="116"/>
      <c r="E86" s="111"/>
      <c r="F86" s="119">
        <f>SUM(F76:F85)</f>
        <v>81398000</v>
      </c>
      <c r="G86" s="37">
        <f>SUM(G76:G83)</f>
        <v>2871500</v>
      </c>
      <c r="H86" s="27">
        <f>SUM(H76:H85)</f>
        <v>5571500</v>
      </c>
      <c r="I86" s="27">
        <f t="shared" ref="I86:R86" si="24">SUM(I76:I85)</f>
        <v>7812500</v>
      </c>
      <c r="J86" s="27">
        <f t="shared" si="24"/>
        <v>26787500</v>
      </c>
      <c r="K86" s="27">
        <f t="shared" si="24"/>
        <v>18867500</v>
      </c>
      <c r="L86" s="27">
        <f t="shared" si="24"/>
        <v>2437500</v>
      </c>
      <c r="M86" s="27">
        <f t="shared" si="24"/>
        <v>2437500</v>
      </c>
      <c r="N86" s="27">
        <f t="shared" si="24"/>
        <v>3012500</v>
      </c>
      <c r="O86" s="27">
        <f t="shared" si="24"/>
        <v>1062500</v>
      </c>
      <c r="P86" s="27">
        <f t="shared" si="24"/>
        <v>5712500</v>
      </c>
      <c r="Q86" s="27">
        <f t="shared" si="24"/>
        <v>4825000</v>
      </c>
      <c r="R86" s="27">
        <f t="shared" si="24"/>
        <v>0</v>
      </c>
    </row>
    <row r="87" spans="1:19" ht="9.75" customHeight="1" x14ac:dyDescent="0.25">
      <c r="A87" s="107"/>
      <c r="B87" s="118"/>
      <c r="C87" s="115"/>
      <c r="D87" s="116"/>
      <c r="E87" s="111"/>
      <c r="F87" s="112"/>
      <c r="G87" s="37"/>
      <c r="H87" s="63"/>
      <c r="I87" s="63"/>
      <c r="J87" s="63"/>
      <c r="K87" s="63"/>
      <c r="L87" s="63"/>
      <c r="M87" s="63"/>
      <c r="N87" s="63"/>
      <c r="O87" s="63"/>
      <c r="P87" s="63"/>
      <c r="Q87" s="63"/>
      <c r="R87" s="63"/>
    </row>
    <row r="88" spans="1:19" ht="13" x14ac:dyDescent="0.3">
      <c r="A88" s="435" t="s">
        <v>57</v>
      </c>
      <c r="B88" s="435"/>
      <c r="C88" s="435"/>
      <c r="D88" s="435"/>
      <c r="E88" s="435"/>
      <c r="F88" s="104">
        <f>F86+F74+F69+F65+F57+F50</f>
        <v>143855000</v>
      </c>
      <c r="G88" s="183">
        <f t="shared" ref="G88:R88" si="25">G86+G74+G69+G65+G57+G50</f>
        <v>11084916.666666666</v>
      </c>
      <c r="H88" s="104">
        <f t="shared" si="25"/>
        <v>16504916.666666668</v>
      </c>
      <c r="I88" s="104">
        <f t="shared" si="25"/>
        <v>13244166.666666668</v>
      </c>
      <c r="J88" s="104">
        <f t="shared" si="25"/>
        <v>30515595.238095239</v>
      </c>
      <c r="K88" s="104">
        <f t="shared" si="25"/>
        <v>21145595.238095239</v>
      </c>
      <c r="L88" s="104">
        <f t="shared" si="25"/>
        <v>5070595.2380952379</v>
      </c>
      <c r="M88" s="104">
        <f t="shared" si="25"/>
        <v>5979166.666666667</v>
      </c>
      <c r="N88" s="104">
        <f t="shared" si="25"/>
        <v>6588095.2380952379</v>
      </c>
      <c r="O88" s="104">
        <f t="shared" si="25"/>
        <v>5918095.2380952388</v>
      </c>
      <c r="P88" s="104">
        <f t="shared" si="25"/>
        <v>11534845.238095237</v>
      </c>
      <c r="Q88" s="104">
        <f t="shared" si="25"/>
        <v>9619011.9047619049</v>
      </c>
      <c r="R88" s="104">
        <f t="shared" si="25"/>
        <v>0</v>
      </c>
    </row>
    <row r="89" spans="1:19" x14ac:dyDescent="0.25">
      <c r="A89" s="5"/>
      <c r="B89" s="120"/>
      <c r="C89" s="5"/>
      <c r="D89" s="5"/>
      <c r="E89" s="121"/>
      <c r="H89" s="15"/>
      <c r="I89" s="15"/>
      <c r="J89" s="15"/>
      <c r="K89" s="15"/>
      <c r="L89" s="15"/>
      <c r="M89" s="15"/>
      <c r="N89" s="15"/>
      <c r="O89" s="15"/>
      <c r="P89" s="15"/>
      <c r="Q89" s="15"/>
      <c r="R89" s="15"/>
    </row>
    <row r="90" spans="1:19" ht="13" x14ac:dyDescent="0.3">
      <c r="A90" s="436" t="s">
        <v>58</v>
      </c>
      <c r="B90" s="436"/>
      <c r="C90" s="436"/>
      <c r="D90" s="436"/>
      <c r="E90" s="436"/>
      <c r="F90" s="122">
        <f>F88+F39+F29+F13</f>
        <v>305220940.39229035</v>
      </c>
      <c r="G90" s="184">
        <f t="shared" ref="G90:R90" si="26">G88+G39+G29+G13</f>
        <v>27786228.775413208</v>
      </c>
      <c r="H90" s="122">
        <f t="shared" si="26"/>
        <v>24106228.775413208</v>
      </c>
      <c r="I90" s="122">
        <f t="shared" si="26"/>
        <v>22260478.775413208</v>
      </c>
      <c r="J90" s="122">
        <f t="shared" si="26"/>
        <v>55116907.346841782</v>
      </c>
      <c r="K90" s="122">
        <f t="shared" si="26"/>
        <v>28746907.346841782</v>
      </c>
      <c r="L90" s="122">
        <f t="shared" si="26"/>
        <v>12671907.346841779</v>
      </c>
      <c r="M90" s="122">
        <f t="shared" si="26"/>
        <v>13580478.775413208</v>
      </c>
      <c r="N90" s="122">
        <f t="shared" si="26"/>
        <v>14189407.34684178</v>
      </c>
      <c r="O90" s="122">
        <f t="shared" si="26"/>
        <v>13519407.34684178</v>
      </c>
      <c r="P90" s="122">
        <f t="shared" si="26"/>
        <v>19136157.346841779</v>
      </c>
      <c r="Q90" s="122">
        <f t="shared" si="26"/>
        <v>17220324.013508447</v>
      </c>
      <c r="R90" s="122">
        <f t="shared" si="26"/>
        <v>7601312.1087465417</v>
      </c>
    </row>
    <row r="91" spans="1:19" s="123" customFormat="1" ht="13" x14ac:dyDescent="0.3">
      <c r="A91" s="124" t="s">
        <v>59</v>
      </c>
      <c r="B91" s="124"/>
      <c r="C91" s="124"/>
      <c r="D91" s="124"/>
      <c r="E91" s="124"/>
      <c r="F91" s="125">
        <f>F90*20.1%</f>
        <v>61349409.018850364</v>
      </c>
      <c r="G91" s="185">
        <f>G90*20.1%</f>
        <v>5585031.9838580554</v>
      </c>
      <c r="H91" s="125">
        <f t="shared" ref="H91:R91" si="27">H90*20.1%</f>
        <v>4845351.9838580554</v>
      </c>
      <c r="I91" s="125">
        <f t="shared" si="27"/>
        <v>4474356.2338580554</v>
      </c>
      <c r="J91" s="125">
        <f t="shared" si="27"/>
        <v>11078498.376715198</v>
      </c>
      <c r="K91" s="125">
        <f t="shared" si="27"/>
        <v>5778128.3767151982</v>
      </c>
      <c r="L91" s="125">
        <f t="shared" si="27"/>
        <v>2547053.3767151977</v>
      </c>
      <c r="M91" s="125">
        <f t="shared" si="27"/>
        <v>2729676.233858055</v>
      </c>
      <c r="N91" s="125">
        <f t="shared" si="27"/>
        <v>2852070.8767151982</v>
      </c>
      <c r="O91" s="125">
        <f t="shared" si="27"/>
        <v>2717400.8767151982</v>
      </c>
      <c r="P91" s="125">
        <f t="shared" si="27"/>
        <v>3846367.6267151977</v>
      </c>
      <c r="Q91" s="125">
        <f t="shared" si="27"/>
        <v>3461285.1267151982</v>
      </c>
      <c r="R91" s="125">
        <f t="shared" si="27"/>
        <v>1527863.733858055</v>
      </c>
    </row>
    <row r="92" spans="1:19" s="126" customFormat="1" ht="14" x14ac:dyDescent="0.3">
      <c r="A92" s="127" t="s">
        <v>60</v>
      </c>
      <c r="B92" s="127"/>
      <c r="C92" s="127"/>
      <c r="D92" s="127"/>
      <c r="E92" s="127"/>
      <c r="F92" s="128">
        <f>F90+F91</f>
        <v>366570349.41114074</v>
      </c>
      <c r="G92" s="186">
        <f>G90+G91</f>
        <v>33371260.759271264</v>
      </c>
      <c r="H92" s="128">
        <f>H90+H91</f>
        <v>28951580.759271264</v>
      </c>
      <c r="I92" s="128">
        <f t="shared" ref="I92:R92" si="28">I90+I91</f>
        <v>26734835.009271264</v>
      </c>
      <c r="J92" s="128">
        <f t="shared" si="28"/>
        <v>66195405.72355698</v>
      </c>
      <c r="K92" s="128">
        <f t="shared" si="28"/>
        <v>34525035.72355698</v>
      </c>
      <c r="L92" s="128">
        <f t="shared" si="28"/>
        <v>15218960.723556977</v>
      </c>
      <c r="M92" s="128">
        <f t="shared" si="28"/>
        <v>16310155.009271262</v>
      </c>
      <c r="N92" s="128">
        <f t="shared" si="28"/>
        <v>17041478.22355698</v>
      </c>
      <c r="O92" s="128">
        <f t="shared" si="28"/>
        <v>16236808.223556979</v>
      </c>
      <c r="P92" s="128">
        <f t="shared" si="28"/>
        <v>22982524.973556977</v>
      </c>
      <c r="Q92" s="128">
        <f t="shared" si="28"/>
        <v>20681609.140223645</v>
      </c>
      <c r="R92" s="128">
        <f t="shared" si="28"/>
        <v>9129175.8426045962</v>
      </c>
      <c r="S92" s="129"/>
    </row>
    <row r="93" spans="1:19" s="126" customFormat="1" ht="14" x14ac:dyDescent="0.3">
      <c r="A93" s="130"/>
      <c r="B93" s="130"/>
      <c r="C93" s="130"/>
      <c r="D93" s="130"/>
      <c r="E93" s="130"/>
      <c r="F93" s="131"/>
      <c r="G93" s="187"/>
      <c r="H93" s="131"/>
      <c r="I93" s="131"/>
      <c r="J93" s="131"/>
      <c r="K93" s="131"/>
      <c r="L93" s="131"/>
      <c r="M93" s="131"/>
      <c r="N93" s="131"/>
      <c r="O93" s="131"/>
      <c r="P93" s="131"/>
      <c r="Q93" s="131"/>
      <c r="R93" s="131"/>
      <c r="S93" s="129"/>
    </row>
    <row r="94" spans="1:19" s="126" customFormat="1" ht="14" x14ac:dyDescent="0.3">
      <c r="A94" s="437" t="s">
        <v>107</v>
      </c>
      <c r="B94" s="438"/>
      <c r="C94" s="127"/>
      <c r="D94" s="127"/>
      <c r="E94" s="127"/>
      <c r="F94" s="128"/>
      <c r="G94" s="186"/>
      <c r="H94" s="128"/>
      <c r="I94" s="128"/>
      <c r="J94" s="128"/>
      <c r="K94" s="128"/>
      <c r="L94" s="128"/>
      <c r="M94" s="128"/>
      <c r="N94" s="128"/>
      <c r="O94" s="128"/>
      <c r="P94" s="128"/>
      <c r="Q94" s="128"/>
      <c r="R94" s="128"/>
      <c r="S94" s="129"/>
    </row>
    <row r="95" spans="1:19" s="126" customFormat="1" ht="14" x14ac:dyDescent="0.3">
      <c r="A95" s="127" t="s">
        <v>106</v>
      </c>
      <c r="B95" s="127"/>
      <c r="C95" s="127"/>
      <c r="D95" s="127"/>
      <c r="E95" s="132"/>
      <c r="F95" s="133"/>
      <c r="G95" s="186">
        <f t="shared" ref="G95:R95" si="29">G92-G94</f>
        <v>33371260.759271264</v>
      </c>
      <c r="H95" s="128">
        <f t="shared" si="29"/>
        <v>28951580.759271264</v>
      </c>
      <c r="I95" s="128">
        <f t="shared" si="29"/>
        <v>26734835.009271264</v>
      </c>
      <c r="J95" s="128">
        <f t="shared" si="29"/>
        <v>66195405.72355698</v>
      </c>
      <c r="K95" s="128">
        <f t="shared" si="29"/>
        <v>34525035.72355698</v>
      </c>
      <c r="L95" s="128">
        <f t="shared" si="29"/>
        <v>15218960.723556977</v>
      </c>
      <c r="M95" s="128">
        <f t="shared" si="29"/>
        <v>16310155.009271262</v>
      </c>
      <c r="N95" s="128">
        <f t="shared" si="29"/>
        <v>17041478.22355698</v>
      </c>
      <c r="O95" s="128">
        <f t="shared" si="29"/>
        <v>16236808.223556979</v>
      </c>
      <c r="P95" s="128">
        <f t="shared" si="29"/>
        <v>22982524.973556977</v>
      </c>
      <c r="Q95" s="128">
        <f t="shared" si="29"/>
        <v>20681609.140223645</v>
      </c>
      <c r="R95" s="128">
        <f t="shared" si="29"/>
        <v>9129175.8426045962</v>
      </c>
      <c r="S95" s="129"/>
    </row>
    <row r="96" spans="1:19" ht="15" customHeight="1" x14ac:dyDescent="0.25"/>
    <row r="97" spans="1:11" ht="28.5" customHeight="1" x14ac:dyDescent="0.25">
      <c r="B97" s="431" t="s">
        <v>61</v>
      </c>
      <c r="C97" s="431"/>
      <c r="D97" s="431"/>
      <c r="E97" s="431"/>
      <c r="F97" s="431"/>
      <c r="G97" s="188"/>
    </row>
    <row r="98" spans="1:11" ht="13" x14ac:dyDescent="0.3">
      <c r="K98" s="134"/>
    </row>
    <row r="99" spans="1:11" x14ac:dyDescent="0.25">
      <c r="A99" s="432" t="s">
        <v>62</v>
      </c>
      <c r="B99" s="432"/>
      <c r="C99" s="432"/>
      <c r="D99" s="432"/>
      <c r="E99" s="432"/>
      <c r="F99" s="432"/>
      <c r="G99" s="189"/>
    </row>
    <row r="100" spans="1:11" x14ac:dyDescent="0.25">
      <c r="A100" s="432"/>
      <c r="B100" s="432"/>
      <c r="C100" s="432"/>
      <c r="D100" s="432"/>
      <c r="E100" s="432"/>
      <c r="F100" s="432"/>
      <c r="G100" s="189"/>
    </row>
    <row r="106" spans="1:11" x14ac:dyDescent="0.25">
      <c r="F106" s="135"/>
      <c r="G106" s="190"/>
    </row>
  </sheetData>
  <mergeCells count="16">
    <mergeCell ref="B97:F97"/>
    <mergeCell ref="A99:F100"/>
    <mergeCell ref="B70:F70"/>
    <mergeCell ref="B75:F75"/>
    <mergeCell ref="A88:E88"/>
    <mergeCell ref="A90:E90"/>
    <mergeCell ref="A94:B94"/>
    <mergeCell ref="B66:F66"/>
    <mergeCell ref="H1:R1"/>
    <mergeCell ref="B13:E13"/>
    <mergeCell ref="A15:F15"/>
    <mergeCell ref="B29:E29"/>
    <mergeCell ref="A39:E39"/>
    <mergeCell ref="B43:F43"/>
    <mergeCell ref="B51:F51"/>
    <mergeCell ref="B58:F58"/>
  </mergeCells>
  <pageMargins left="0.7" right="0.7" top="0.75" bottom="0.75" header="0.3" footer="0.3"/>
  <pageSetup scale="4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2BFDB-3855-4E7F-A606-8640DBD8CD83}">
  <dimension ref="A2:M58"/>
  <sheetViews>
    <sheetView workbookViewId="0">
      <selection activeCell="A4" sqref="A4"/>
    </sheetView>
  </sheetViews>
  <sheetFormatPr defaultColWidth="8.54296875" defaultRowHeight="14" x14ac:dyDescent="0.3"/>
  <cols>
    <col min="1" max="1" width="9.54296875" style="126" customWidth="1"/>
    <col min="2" max="2" width="94.81640625" style="375" customWidth="1"/>
    <col min="3" max="3" width="21.54296875" style="126" customWidth="1"/>
    <col min="4" max="4" width="17.54296875" style="126" customWidth="1"/>
    <col min="5" max="5" width="15.54296875" style="126" customWidth="1"/>
    <col min="6" max="6" width="10.453125" style="126" bestFit="1" customWidth="1"/>
    <col min="7" max="256" width="8.54296875" style="126"/>
    <col min="257" max="257" width="4.54296875" style="126" customWidth="1"/>
    <col min="258" max="258" width="109.453125" style="126" customWidth="1"/>
    <col min="259" max="512" width="8.54296875" style="126"/>
    <col min="513" max="513" width="4.54296875" style="126" customWidth="1"/>
    <col min="514" max="514" width="109.453125" style="126" customWidth="1"/>
    <col min="515" max="768" width="8.54296875" style="126"/>
    <col min="769" max="769" width="4.54296875" style="126" customWidth="1"/>
    <col min="770" max="770" width="109.453125" style="126" customWidth="1"/>
    <col min="771" max="1024" width="8.54296875" style="126"/>
    <col min="1025" max="1025" width="4.54296875" style="126" customWidth="1"/>
    <col min="1026" max="1026" width="109.453125" style="126" customWidth="1"/>
    <col min="1027" max="1280" width="8.54296875" style="126"/>
    <col min="1281" max="1281" width="4.54296875" style="126" customWidth="1"/>
    <col min="1282" max="1282" width="109.453125" style="126" customWidth="1"/>
    <col min="1283" max="1536" width="8.54296875" style="126"/>
    <col min="1537" max="1537" width="4.54296875" style="126" customWidth="1"/>
    <col min="1538" max="1538" width="109.453125" style="126" customWidth="1"/>
    <col min="1539" max="1792" width="8.54296875" style="126"/>
    <col min="1793" max="1793" width="4.54296875" style="126" customWidth="1"/>
    <col min="1794" max="1794" width="109.453125" style="126" customWidth="1"/>
    <col min="1795" max="2048" width="8.54296875" style="126"/>
    <col min="2049" max="2049" width="4.54296875" style="126" customWidth="1"/>
    <col min="2050" max="2050" width="109.453125" style="126" customWidth="1"/>
    <col min="2051" max="2304" width="8.54296875" style="126"/>
    <col min="2305" max="2305" width="4.54296875" style="126" customWidth="1"/>
    <col min="2306" max="2306" width="109.453125" style="126" customWidth="1"/>
    <col min="2307" max="2560" width="8.54296875" style="126"/>
    <col min="2561" max="2561" width="4.54296875" style="126" customWidth="1"/>
    <col min="2562" max="2562" width="109.453125" style="126" customWidth="1"/>
    <col min="2563" max="2816" width="8.54296875" style="126"/>
    <col min="2817" max="2817" width="4.54296875" style="126" customWidth="1"/>
    <col min="2818" max="2818" width="109.453125" style="126" customWidth="1"/>
    <col min="2819" max="3072" width="8.54296875" style="126"/>
    <col min="3073" max="3073" width="4.54296875" style="126" customWidth="1"/>
    <col min="3074" max="3074" width="109.453125" style="126" customWidth="1"/>
    <col min="3075" max="3328" width="8.54296875" style="126"/>
    <col min="3329" max="3329" width="4.54296875" style="126" customWidth="1"/>
    <col min="3330" max="3330" width="109.453125" style="126" customWidth="1"/>
    <col min="3331" max="3584" width="8.54296875" style="126"/>
    <col min="3585" max="3585" width="4.54296875" style="126" customWidth="1"/>
    <col min="3586" max="3586" width="109.453125" style="126" customWidth="1"/>
    <col min="3587" max="3840" width="8.54296875" style="126"/>
    <col min="3841" max="3841" width="4.54296875" style="126" customWidth="1"/>
    <col min="3842" max="3842" width="109.453125" style="126" customWidth="1"/>
    <col min="3843" max="4096" width="8.54296875" style="126"/>
    <col min="4097" max="4097" width="4.54296875" style="126" customWidth="1"/>
    <col min="4098" max="4098" width="109.453125" style="126" customWidth="1"/>
    <col min="4099" max="4352" width="8.54296875" style="126"/>
    <col min="4353" max="4353" width="4.54296875" style="126" customWidth="1"/>
    <col min="4354" max="4354" width="109.453125" style="126" customWidth="1"/>
    <col min="4355" max="4608" width="8.54296875" style="126"/>
    <col min="4609" max="4609" width="4.54296875" style="126" customWidth="1"/>
    <col min="4610" max="4610" width="109.453125" style="126" customWidth="1"/>
    <col min="4611" max="4864" width="8.54296875" style="126"/>
    <col min="4865" max="4865" width="4.54296875" style="126" customWidth="1"/>
    <col min="4866" max="4866" width="109.453125" style="126" customWidth="1"/>
    <col min="4867" max="5120" width="8.54296875" style="126"/>
    <col min="5121" max="5121" width="4.54296875" style="126" customWidth="1"/>
    <col min="5122" max="5122" width="109.453125" style="126" customWidth="1"/>
    <col min="5123" max="5376" width="8.54296875" style="126"/>
    <col min="5377" max="5377" width="4.54296875" style="126" customWidth="1"/>
    <col min="5378" max="5378" width="109.453125" style="126" customWidth="1"/>
    <col min="5379" max="5632" width="8.54296875" style="126"/>
    <col min="5633" max="5633" width="4.54296875" style="126" customWidth="1"/>
    <col min="5634" max="5634" width="109.453125" style="126" customWidth="1"/>
    <col min="5635" max="5888" width="8.54296875" style="126"/>
    <col min="5889" max="5889" width="4.54296875" style="126" customWidth="1"/>
    <col min="5890" max="5890" width="109.453125" style="126" customWidth="1"/>
    <col min="5891" max="6144" width="8.54296875" style="126"/>
    <col min="6145" max="6145" width="4.54296875" style="126" customWidth="1"/>
    <col min="6146" max="6146" width="109.453125" style="126" customWidth="1"/>
    <col min="6147" max="6400" width="8.54296875" style="126"/>
    <col min="6401" max="6401" width="4.54296875" style="126" customWidth="1"/>
    <col min="6402" max="6402" width="109.453125" style="126" customWidth="1"/>
    <col min="6403" max="6656" width="8.54296875" style="126"/>
    <col min="6657" max="6657" width="4.54296875" style="126" customWidth="1"/>
    <col min="6658" max="6658" width="109.453125" style="126" customWidth="1"/>
    <col min="6659" max="6912" width="8.54296875" style="126"/>
    <col min="6913" max="6913" width="4.54296875" style="126" customWidth="1"/>
    <col min="6914" max="6914" width="109.453125" style="126" customWidth="1"/>
    <col min="6915" max="7168" width="8.54296875" style="126"/>
    <col min="7169" max="7169" width="4.54296875" style="126" customWidth="1"/>
    <col min="7170" max="7170" width="109.453125" style="126" customWidth="1"/>
    <col min="7171" max="7424" width="8.54296875" style="126"/>
    <col min="7425" max="7425" width="4.54296875" style="126" customWidth="1"/>
    <col min="7426" max="7426" width="109.453125" style="126" customWidth="1"/>
    <col min="7427" max="7680" width="8.54296875" style="126"/>
    <col min="7681" max="7681" width="4.54296875" style="126" customWidth="1"/>
    <col min="7682" max="7682" width="109.453125" style="126" customWidth="1"/>
    <col min="7683" max="7936" width="8.54296875" style="126"/>
    <col min="7937" max="7937" width="4.54296875" style="126" customWidth="1"/>
    <col min="7938" max="7938" width="109.453125" style="126" customWidth="1"/>
    <col min="7939" max="8192" width="8.54296875" style="126"/>
    <col min="8193" max="8193" width="4.54296875" style="126" customWidth="1"/>
    <col min="8194" max="8194" width="109.453125" style="126" customWidth="1"/>
    <col min="8195" max="8448" width="8.54296875" style="126"/>
    <col min="8449" max="8449" width="4.54296875" style="126" customWidth="1"/>
    <col min="8450" max="8450" width="109.453125" style="126" customWidth="1"/>
    <col min="8451" max="8704" width="8.54296875" style="126"/>
    <col min="8705" max="8705" width="4.54296875" style="126" customWidth="1"/>
    <col min="8706" max="8706" width="109.453125" style="126" customWidth="1"/>
    <col min="8707" max="8960" width="8.54296875" style="126"/>
    <col min="8961" max="8961" width="4.54296875" style="126" customWidth="1"/>
    <col min="8962" max="8962" width="109.453125" style="126" customWidth="1"/>
    <col min="8963" max="9216" width="8.54296875" style="126"/>
    <col min="9217" max="9217" width="4.54296875" style="126" customWidth="1"/>
    <col min="9218" max="9218" width="109.453125" style="126" customWidth="1"/>
    <col min="9219" max="9472" width="8.54296875" style="126"/>
    <col min="9473" max="9473" width="4.54296875" style="126" customWidth="1"/>
    <col min="9474" max="9474" width="109.453125" style="126" customWidth="1"/>
    <col min="9475" max="9728" width="8.54296875" style="126"/>
    <col min="9729" max="9729" width="4.54296875" style="126" customWidth="1"/>
    <col min="9730" max="9730" width="109.453125" style="126" customWidth="1"/>
    <col min="9731" max="9984" width="8.54296875" style="126"/>
    <col min="9985" max="9985" width="4.54296875" style="126" customWidth="1"/>
    <col min="9986" max="9986" width="109.453125" style="126" customWidth="1"/>
    <col min="9987" max="10240" width="8.54296875" style="126"/>
    <col min="10241" max="10241" width="4.54296875" style="126" customWidth="1"/>
    <col min="10242" max="10242" width="109.453125" style="126" customWidth="1"/>
    <col min="10243" max="10496" width="8.54296875" style="126"/>
    <col min="10497" max="10497" width="4.54296875" style="126" customWidth="1"/>
    <col min="10498" max="10498" width="109.453125" style="126" customWidth="1"/>
    <col min="10499" max="10752" width="8.54296875" style="126"/>
    <col min="10753" max="10753" width="4.54296875" style="126" customWidth="1"/>
    <col min="10754" max="10754" width="109.453125" style="126" customWidth="1"/>
    <col min="10755" max="11008" width="8.54296875" style="126"/>
    <col min="11009" max="11009" width="4.54296875" style="126" customWidth="1"/>
    <col min="11010" max="11010" width="109.453125" style="126" customWidth="1"/>
    <col min="11011" max="11264" width="8.54296875" style="126"/>
    <col min="11265" max="11265" width="4.54296875" style="126" customWidth="1"/>
    <col min="11266" max="11266" width="109.453125" style="126" customWidth="1"/>
    <col min="11267" max="11520" width="8.54296875" style="126"/>
    <col min="11521" max="11521" width="4.54296875" style="126" customWidth="1"/>
    <col min="11522" max="11522" width="109.453125" style="126" customWidth="1"/>
    <col min="11523" max="11776" width="8.54296875" style="126"/>
    <col min="11777" max="11777" width="4.54296875" style="126" customWidth="1"/>
    <col min="11778" max="11778" width="109.453125" style="126" customWidth="1"/>
    <col min="11779" max="12032" width="8.54296875" style="126"/>
    <col min="12033" max="12033" width="4.54296875" style="126" customWidth="1"/>
    <col min="12034" max="12034" width="109.453125" style="126" customWidth="1"/>
    <col min="12035" max="12288" width="8.54296875" style="126"/>
    <col min="12289" max="12289" width="4.54296875" style="126" customWidth="1"/>
    <col min="12290" max="12290" width="109.453125" style="126" customWidth="1"/>
    <col min="12291" max="12544" width="8.54296875" style="126"/>
    <col min="12545" max="12545" width="4.54296875" style="126" customWidth="1"/>
    <col min="12546" max="12546" width="109.453125" style="126" customWidth="1"/>
    <col min="12547" max="12800" width="8.54296875" style="126"/>
    <col min="12801" max="12801" width="4.54296875" style="126" customWidth="1"/>
    <col min="12802" max="12802" width="109.453125" style="126" customWidth="1"/>
    <col min="12803" max="13056" width="8.54296875" style="126"/>
    <col min="13057" max="13057" width="4.54296875" style="126" customWidth="1"/>
    <col min="13058" max="13058" width="109.453125" style="126" customWidth="1"/>
    <col min="13059" max="13312" width="8.54296875" style="126"/>
    <col min="13313" max="13313" width="4.54296875" style="126" customWidth="1"/>
    <col min="13314" max="13314" width="109.453125" style="126" customWidth="1"/>
    <col min="13315" max="13568" width="8.54296875" style="126"/>
    <col min="13569" max="13569" width="4.54296875" style="126" customWidth="1"/>
    <col min="13570" max="13570" width="109.453125" style="126" customWidth="1"/>
    <col min="13571" max="13824" width="8.54296875" style="126"/>
    <col min="13825" max="13825" width="4.54296875" style="126" customWidth="1"/>
    <col min="13826" max="13826" width="109.453125" style="126" customWidth="1"/>
    <col min="13827" max="14080" width="8.54296875" style="126"/>
    <col min="14081" max="14081" width="4.54296875" style="126" customWidth="1"/>
    <col min="14082" max="14082" width="109.453125" style="126" customWidth="1"/>
    <col min="14083" max="14336" width="8.54296875" style="126"/>
    <col min="14337" max="14337" width="4.54296875" style="126" customWidth="1"/>
    <col min="14338" max="14338" width="109.453125" style="126" customWidth="1"/>
    <col min="14339" max="14592" width="8.54296875" style="126"/>
    <col min="14593" max="14593" width="4.54296875" style="126" customWidth="1"/>
    <col min="14594" max="14594" width="109.453125" style="126" customWidth="1"/>
    <col min="14595" max="14848" width="8.54296875" style="126"/>
    <col min="14849" max="14849" width="4.54296875" style="126" customWidth="1"/>
    <col min="14850" max="14850" width="109.453125" style="126" customWidth="1"/>
    <col min="14851" max="15104" width="8.54296875" style="126"/>
    <col min="15105" max="15105" width="4.54296875" style="126" customWidth="1"/>
    <col min="15106" max="15106" width="109.453125" style="126" customWidth="1"/>
    <col min="15107" max="15360" width="8.54296875" style="126"/>
    <col min="15361" max="15361" width="4.54296875" style="126" customWidth="1"/>
    <col min="15362" max="15362" width="109.453125" style="126" customWidth="1"/>
    <col min="15363" max="15616" width="8.54296875" style="126"/>
    <col min="15617" max="15617" width="4.54296875" style="126" customWidth="1"/>
    <col min="15618" max="15618" width="109.453125" style="126" customWidth="1"/>
    <col min="15619" max="15872" width="8.54296875" style="126"/>
    <col min="15873" max="15873" width="4.54296875" style="126" customWidth="1"/>
    <col min="15874" max="15874" width="109.453125" style="126" customWidth="1"/>
    <col min="15875" max="16128" width="8.54296875" style="126"/>
    <col min="16129" max="16129" width="4.54296875" style="126" customWidth="1"/>
    <col min="16130" max="16130" width="109.453125" style="126" customWidth="1"/>
    <col min="16131" max="16384" width="8.54296875" style="126"/>
  </cols>
  <sheetData>
    <row r="2" spans="1:13" ht="18" x14ac:dyDescent="0.4">
      <c r="A2" s="366"/>
      <c r="B2" s="378" t="s">
        <v>156</v>
      </c>
    </row>
    <row r="3" spans="1:13" x14ac:dyDescent="0.3">
      <c r="A3" s="367"/>
      <c r="B3" s="368" t="s">
        <v>139</v>
      </c>
      <c r="C3" s="369"/>
      <c r="D3" s="370"/>
      <c r="E3" s="370"/>
      <c r="F3" s="371"/>
      <c r="G3" s="371"/>
      <c r="H3" s="371"/>
      <c r="I3" s="371"/>
      <c r="J3" s="371"/>
      <c r="K3" s="372"/>
      <c r="L3" s="369"/>
    </row>
    <row r="4" spans="1:13" ht="43.5" x14ac:dyDescent="0.35">
      <c r="A4" s="373" t="s">
        <v>157</v>
      </c>
      <c r="B4" s="288" t="s">
        <v>159</v>
      </c>
      <c r="C4" s="369"/>
      <c r="D4"/>
      <c r="E4"/>
      <c r="F4"/>
      <c r="G4"/>
      <c r="H4"/>
      <c r="I4"/>
      <c r="J4"/>
      <c r="K4"/>
      <c r="L4"/>
      <c r="M4"/>
    </row>
    <row r="5" spans="1:13" ht="17" customHeight="1" x14ac:dyDescent="0.35">
      <c r="A5" s="374">
        <v>1</v>
      </c>
      <c r="D5"/>
      <c r="E5"/>
      <c r="F5"/>
      <c r="G5"/>
      <c r="H5"/>
      <c r="I5"/>
      <c r="J5"/>
      <c r="K5"/>
      <c r="L5"/>
      <c r="M5"/>
    </row>
    <row r="6" spans="1:13" ht="17" customHeight="1" x14ac:dyDescent="0.35">
      <c r="A6" s="374">
        <v>2</v>
      </c>
      <c r="B6" s="376"/>
      <c r="D6"/>
      <c r="E6"/>
      <c r="F6"/>
      <c r="G6"/>
      <c r="H6"/>
      <c r="I6"/>
      <c r="J6"/>
      <c r="K6"/>
      <c r="L6"/>
      <c r="M6"/>
    </row>
    <row r="7" spans="1:13" ht="17" customHeight="1" x14ac:dyDescent="0.35">
      <c r="A7" s="374">
        <v>3</v>
      </c>
      <c r="B7" s="376"/>
      <c r="D7"/>
      <c r="E7"/>
      <c r="F7"/>
      <c r="G7"/>
      <c r="H7"/>
      <c r="I7"/>
      <c r="J7"/>
      <c r="K7"/>
      <c r="L7"/>
      <c r="M7"/>
    </row>
    <row r="8" spans="1:13" ht="17" customHeight="1" x14ac:dyDescent="0.35">
      <c r="A8" s="374">
        <v>4</v>
      </c>
      <c r="B8" s="376"/>
      <c r="D8"/>
      <c r="E8"/>
      <c r="F8"/>
      <c r="G8"/>
      <c r="H8"/>
      <c r="I8"/>
      <c r="J8"/>
      <c r="K8"/>
      <c r="L8"/>
      <c r="M8"/>
    </row>
    <row r="9" spans="1:13" ht="17" customHeight="1" x14ac:dyDescent="0.35">
      <c r="A9" s="374">
        <v>5</v>
      </c>
      <c r="B9" s="376"/>
      <c r="D9"/>
      <c r="E9"/>
      <c r="F9"/>
      <c r="G9"/>
      <c r="H9"/>
      <c r="I9"/>
      <c r="J9"/>
      <c r="K9"/>
      <c r="L9"/>
      <c r="M9"/>
    </row>
    <row r="10" spans="1:13" ht="17" customHeight="1" x14ac:dyDescent="0.35">
      <c r="A10" s="374">
        <v>6</v>
      </c>
      <c r="B10" s="377"/>
      <c r="D10"/>
      <c r="E10"/>
      <c r="F10"/>
      <c r="G10"/>
      <c r="H10"/>
      <c r="I10"/>
      <c r="J10"/>
      <c r="K10"/>
      <c r="L10"/>
      <c r="M10"/>
    </row>
    <row r="11" spans="1:13" ht="17" customHeight="1" x14ac:dyDescent="0.35">
      <c r="A11" s="374">
        <v>7</v>
      </c>
      <c r="B11" s="377"/>
      <c r="D11"/>
      <c r="E11"/>
      <c r="F11"/>
      <c r="G11"/>
      <c r="H11"/>
      <c r="I11"/>
      <c r="J11"/>
      <c r="K11"/>
      <c r="L11"/>
      <c r="M11"/>
    </row>
    <row r="12" spans="1:13" ht="17" customHeight="1" x14ac:dyDescent="0.35">
      <c r="A12" s="374">
        <v>8</v>
      </c>
      <c r="B12" s="377"/>
      <c r="D12"/>
      <c r="E12"/>
      <c r="F12"/>
      <c r="G12"/>
      <c r="H12"/>
      <c r="I12"/>
      <c r="J12"/>
      <c r="K12"/>
      <c r="L12"/>
      <c r="M12"/>
    </row>
    <row r="13" spans="1:13" ht="17" customHeight="1" x14ac:dyDescent="0.35">
      <c r="A13" s="374">
        <v>9</v>
      </c>
      <c r="B13" s="377"/>
      <c r="D13"/>
      <c r="E13"/>
      <c r="F13"/>
      <c r="G13"/>
      <c r="H13"/>
      <c r="I13"/>
      <c r="J13"/>
      <c r="K13"/>
      <c r="L13"/>
      <c r="M13"/>
    </row>
    <row r="14" spans="1:13" ht="17" customHeight="1" x14ac:dyDescent="0.35">
      <c r="A14" s="374">
        <v>10</v>
      </c>
      <c r="B14" s="377"/>
      <c r="D14"/>
      <c r="E14"/>
      <c r="F14"/>
      <c r="G14"/>
      <c r="H14"/>
      <c r="I14"/>
      <c r="J14"/>
      <c r="K14"/>
      <c r="L14"/>
      <c r="M14"/>
    </row>
    <row r="15" spans="1:13" ht="17" customHeight="1" x14ac:dyDescent="0.35">
      <c r="A15" s="374">
        <v>11</v>
      </c>
      <c r="B15" s="377"/>
      <c r="D15"/>
      <c r="E15"/>
      <c r="F15"/>
      <c r="G15"/>
      <c r="H15"/>
      <c r="I15"/>
      <c r="J15"/>
      <c r="K15"/>
      <c r="L15"/>
      <c r="M15"/>
    </row>
    <row r="16" spans="1:13" ht="17" customHeight="1" x14ac:dyDescent="0.3">
      <c r="A16" s="374">
        <v>12</v>
      </c>
      <c r="B16" s="377"/>
    </row>
    <row r="17" spans="1:2" ht="17" customHeight="1" x14ac:dyDescent="0.3">
      <c r="A17" s="374">
        <v>13</v>
      </c>
      <c r="B17" s="377"/>
    </row>
    <row r="18" spans="1:2" ht="17" customHeight="1" x14ac:dyDescent="0.3">
      <c r="A18" s="374">
        <v>14</v>
      </c>
      <c r="B18" s="377"/>
    </row>
    <row r="19" spans="1:2" ht="17" customHeight="1" x14ac:dyDescent="0.3">
      <c r="A19" s="374">
        <v>15</v>
      </c>
      <c r="B19" s="377"/>
    </row>
    <row r="20" spans="1:2" ht="17" customHeight="1" x14ac:dyDescent="0.3">
      <c r="A20" s="374">
        <v>16</v>
      </c>
      <c r="B20" s="377"/>
    </row>
    <row r="21" spans="1:2" ht="17" customHeight="1" x14ac:dyDescent="0.3">
      <c r="A21" s="374">
        <v>17</v>
      </c>
      <c r="B21" s="377"/>
    </row>
    <row r="22" spans="1:2" ht="17" customHeight="1" x14ac:dyDescent="0.3">
      <c r="A22" s="374">
        <v>18</v>
      </c>
      <c r="B22" s="377"/>
    </row>
    <row r="23" spans="1:2" ht="17" customHeight="1" x14ac:dyDescent="0.3">
      <c r="A23" s="374">
        <v>19</v>
      </c>
      <c r="B23" s="377"/>
    </row>
    <row r="24" spans="1:2" ht="17" customHeight="1" x14ac:dyDescent="0.3">
      <c r="A24" s="374">
        <v>20</v>
      </c>
      <c r="B24" s="377"/>
    </row>
    <row r="25" spans="1:2" ht="17" customHeight="1" x14ac:dyDescent="0.3">
      <c r="A25" s="374">
        <v>21</v>
      </c>
      <c r="B25" s="377"/>
    </row>
    <row r="26" spans="1:2" ht="17" customHeight="1" x14ac:dyDescent="0.3">
      <c r="A26" s="374">
        <v>22</v>
      </c>
      <c r="B26" s="377"/>
    </row>
    <row r="27" spans="1:2" ht="17" customHeight="1" x14ac:dyDescent="0.3">
      <c r="A27" s="374">
        <v>23</v>
      </c>
      <c r="B27" s="377"/>
    </row>
    <row r="28" spans="1:2" ht="17" customHeight="1" x14ac:dyDescent="0.3">
      <c r="A28" s="374">
        <v>24</v>
      </c>
      <c r="B28" s="377"/>
    </row>
    <row r="29" spans="1:2" ht="17" customHeight="1" x14ac:dyDescent="0.3">
      <c r="A29" s="374">
        <v>25</v>
      </c>
      <c r="B29" s="377"/>
    </row>
    <row r="30" spans="1:2" ht="17" customHeight="1" x14ac:dyDescent="0.3">
      <c r="A30" s="374">
        <v>26</v>
      </c>
      <c r="B30" s="377"/>
    </row>
    <row r="31" spans="1:2" ht="17" customHeight="1" x14ac:dyDescent="0.3">
      <c r="A31" s="374">
        <v>27</v>
      </c>
      <c r="B31" s="377"/>
    </row>
    <row r="32" spans="1:2" ht="17" customHeight="1" x14ac:dyDescent="0.3">
      <c r="A32" s="374">
        <v>28</v>
      </c>
      <c r="B32" s="377"/>
    </row>
    <row r="33" spans="1:2" ht="17" customHeight="1" x14ac:dyDescent="0.3">
      <c r="A33" s="374">
        <v>29</v>
      </c>
      <c r="B33" s="377"/>
    </row>
    <row r="34" spans="1:2" ht="17" customHeight="1" x14ac:dyDescent="0.3">
      <c r="A34" s="374">
        <v>30</v>
      </c>
      <c r="B34" s="377"/>
    </row>
    <row r="35" spans="1:2" ht="17" customHeight="1" x14ac:dyDescent="0.3">
      <c r="A35" s="374">
        <v>31</v>
      </c>
      <c r="B35" s="377"/>
    </row>
    <row r="36" spans="1:2" ht="17" customHeight="1" x14ac:dyDescent="0.3">
      <c r="A36" s="374">
        <v>32</v>
      </c>
      <c r="B36" s="377"/>
    </row>
    <row r="37" spans="1:2" ht="17" customHeight="1" x14ac:dyDescent="0.3">
      <c r="A37" s="374">
        <v>33</v>
      </c>
      <c r="B37" s="377"/>
    </row>
    <row r="38" spans="1:2" ht="17" customHeight="1" x14ac:dyDescent="0.3">
      <c r="A38" s="374">
        <v>34</v>
      </c>
      <c r="B38" s="377"/>
    </row>
    <row r="39" spans="1:2" ht="17" customHeight="1" x14ac:dyDescent="0.3">
      <c r="A39" s="374">
        <v>35</v>
      </c>
      <c r="B39" s="377"/>
    </row>
    <row r="40" spans="1:2" ht="17" customHeight="1" x14ac:dyDescent="0.3">
      <c r="A40" s="374">
        <v>36</v>
      </c>
      <c r="B40" s="377"/>
    </row>
    <row r="41" spans="1:2" ht="17" customHeight="1" x14ac:dyDescent="0.3">
      <c r="A41" s="374">
        <v>37</v>
      </c>
      <c r="B41" s="377"/>
    </row>
    <row r="42" spans="1:2" ht="17" customHeight="1" x14ac:dyDescent="0.3">
      <c r="A42" s="374">
        <v>38</v>
      </c>
      <c r="B42" s="377"/>
    </row>
    <row r="43" spans="1:2" ht="17" customHeight="1" x14ac:dyDescent="0.3">
      <c r="A43" s="374">
        <v>39</v>
      </c>
      <c r="B43" s="377"/>
    </row>
    <row r="44" spans="1:2" ht="17" customHeight="1" x14ac:dyDescent="0.3">
      <c r="A44" s="374">
        <v>40</v>
      </c>
      <c r="B44" s="377"/>
    </row>
    <row r="45" spans="1:2" ht="17" customHeight="1" x14ac:dyDescent="0.3">
      <c r="A45" s="374">
        <v>41</v>
      </c>
      <c r="B45" s="377"/>
    </row>
    <row r="46" spans="1:2" ht="17" customHeight="1" x14ac:dyDescent="0.3">
      <c r="A46" s="374">
        <v>42</v>
      </c>
      <c r="B46" s="377"/>
    </row>
    <row r="47" spans="1:2" ht="17" customHeight="1" x14ac:dyDescent="0.3">
      <c r="A47" s="374">
        <v>43</v>
      </c>
      <c r="B47" s="377"/>
    </row>
    <row r="48" spans="1:2" ht="17" customHeight="1" x14ac:dyDescent="0.3">
      <c r="A48" s="374">
        <v>44</v>
      </c>
      <c r="B48" s="377"/>
    </row>
    <row r="49" spans="1:2" ht="17" customHeight="1" x14ac:dyDescent="0.3">
      <c r="A49" s="374">
        <v>45</v>
      </c>
      <c r="B49" s="377"/>
    </row>
    <row r="50" spans="1:2" ht="17" customHeight="1" x14ac:dyDescent="0.3">
      <c r="A50" s="374">
        <v>46</v>
      </c>
      <c r="B50" s="377"/>
    </row>
    <row r="51" spans="1:2" ht="17" customHeight="1" x14ac:dyDescent="0.3">
      <c r="A51" s="374">
        <v>47</v>
      </c>
      <c r="B51" s="377"/>
    </row>
    <row r="52" spans="1:2" ht="17" customHeight="1" x14ac:dyDescent="0.3">
      <c r="A52" s="374">
        <v>48</v>
      </c>
      <c r="B52" s="377"/>
    </row>
    <row r="53" spans="1:2" ht="17" customHeight="1" x14ac:dyDescent="0.3">
      <c r="A53" s="374">
        <v>49</v>
      </c>
      <c r="B53" s="377"/>
    </row>
    <row r="54" spans="1:2" ht="17" customHeight="1" x14ac:dyDescent="0.3">
      <c r="A54" s="374">
        <v>50</v>
      </c>
      <c r="B54" s="377"/>
    </row>
    <row r="55" spans="1:2" ht="17" customHeight="1" x14ac:dyDescent="0.3">
      <c r="A55" s="374">
        <v>51</v>
      </c>
      <c r="B55" s="377"/>
    </row>
    <row r="56" spans="1:2" ht="17" customHeight="1" x14ac:dyDescent="0.3">
      <c r="A56" s="374">
        <v>52</v>
      </c>
      <c r="B56" s="377"/>
    </row>
    <row r="57" spans="1:2" ht="17" customHeight="1" x14ac:dyDescent="0.3">
      <c r="A57" s="374">
        <v>53</v>
      </c>
      <c r="B57" s="377"/>
    </row>
    <row r="58" spans="1:2" ht="17" customHeight="1" x14ac:dyDescent="0.3">
      <c r="A58" s="374">
        <v>54</v>
      </c>
      <c r="B58" s="37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C7002-03DD-4C66-A239-A4FC638467D3}">
  <dimension ref="A1:A6"/>
  <sheetViews>
    <sheetView workbookViewId="0">
      <selection activeCell="A5" sqref="A5"/>
    </sheetView>
  </sheetViews>
  <sheetFormatPr defaultRowHeight="14.5" x14ac:dyDescent="0.35"/>
  <cols>
    <col min="1" max="1" width="122.453125" style="349" customWidth="1"/>
    <col min="2" max="16384" width="8.7265625" style="349"/>
  </cols>
  <sheetData>
    <row r="1" spans="1:1" ht="112" x14ac:dyDescent="0.35">
      <c r="A1" s="379" t="s">
        <v>161</v>
      </c>
    </row>
    <row r="2" spans="1:1" ht="84" x14ac:dyDescent="0.35">
      <c r="A2" s="379" t="s">
        <v>162</v>
      </c>
    </row>
    <row r="3" spans="1:1" ht="56" x14ac:dyDescent="0.35">
      <c r="A3" s="379" t="s">
        <v>163</v>
      </c>
    </row>
    <row r="4" spans="1:1" ht="28" x14ac:dyDescent="0.35">
      <c r="A4" s="379" t="s">
        <v>164</v>
      </c>
    </row>
    <row r="5" spans="1:1" ht="56" x14ac:dyDescent="0.35">
      <c r="A5" s="379" t="s">
        <v>165</v>
      </c>
    </row>
    <row r="6" spans="1:1" ht="28" x14ac:dyDescent="0.35">
      <c r="A6" s="379" t="s">
        <v>166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4:M7"/>
  <sheetViews>
    <sheetView workbookViewId="0"/>
  </sheetViews>
  <sheetFormatPr defaultRowHeight="14.5" x14ac:dyDescent="0.35"/>
  <sheetData>
    <row r="4" spans="1:13" x14ac:dyDescent="0.35">
      <c r="A4" t="s">
        <v>98</v>
      </c>
      <c r="B4" s="154">
        <v>43647</v>
      </c>
      <c r="C4" s="154">
        <v>43678</v>
      </c>
      <c r="D4" s="154">
        <v>43709</v>
      </c>
      <c r="E4" s="154">
        <v>43739</v>
      </c>
      <c r="F4" s="154">
        <v>43770</v>
      </c>
      <c r="G4" s="154">
        <v>43800</v>
      </c>
      <c r="H4" s="154">
        <v>43831</v>
      </c>
      <c r="I4" s="154">
        <v>43862</v>
      </c>
      <c r="J4" s="154">
        <v>43891</v>
      </c>
      <c r="K4" s="154">
        <v>43922</v>
      </c>
      <c r="L4" s="154">
        <v>43952</v>
      </c>
      <c r="M4" s="154">
        <v>43983</v>
      </c>
    </row>
    <row r="5" spans="1:13" x14ac:dyDescent="0.35">
      <c r="B5" s="155">
        <v>0.02</v>
      </c>
      <c r="C5" s="155">
        <v>0.02</v>
      </c>
      <c r="D5" s="155">
        <v>0.02</v>
      </c>
      <c r="E5" s="155">
        <v>0.02</v>
      </c>
      <c r="F5" s="155">
        <v>0.02</v>
      </c>
      <c r="G5" s="155">
        <v>0.02</v>
      </c>
      <c r="H5" s="155">
        <v>0.04</v>
      </c>
      <c r="I5" s="155">
        <v>0.04</v>
      </c>
      <c r="J5" s="155">
        <v>0.04</v>
      </c>
      <c r="K5" s="155">
        <v>0.08</v>
      </c>
      <c r="L5" s="155">
        <v>0.08</v>
      </c>
      <c r="M5" s="155">
        <v>0.08</v>
      </c>
    </row>
    <row r="7" spans="1:13" x14ac:dyDescent="0.35">
      <c r="B7" t="s">
        <v>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Summary</vt:lpstr>
      <vt:lpstr>Detailed Budget </vt:lpstr>
      <vt:lpstr>Milestones</vt:lpstr>
      <vt:lpstr>AgDiv_MonthlyExpend 19_20</vt:lpstr>
      <vt:lpstr>Budget Notes</vt:lpstr>
      <vt:lpstr>BN Instructions</vt:lpstr>
      <vt:lpstr>Increment estimate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Mkomba, Jeremiah</dc:creator>
  <cp:lastModifiedBy>Gengiuri, Sophio</cp:lastModifiedBy>
  <cp:lastPrinted>2019-05-22T15:56:36Z</cp:lastPrinted>
  <dcterms:created xsi:type="dcterms:W3CDTF">2016-05-23T07:03:55Z</dcterms:created>
  <dcterms:modified xsi:type="dcterms:W3CDTF">2024-03-15T08:37:49Z</dcterms:modified>
</cp:coreProperties>
</file>